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6155" windowHeight="12855" tabRatio="806" activeTab="3"/>
  </bookViews>
  <sheets>
    <sheet name="4-1" sheetId="1" r:id="rId1"/>
    <sheet name="4-2" sheetId="2" r:id="rId2"/>
    <sheet name="4-3" sheetId="3" r:id="rId3"/>
    <sheet name="5-1 და 5-2 ბ" sheetId="4" r:id="rId4"/>
    <sheet name="5-3" sheetId="5" r:id="rId5"/>
    <sheet name="5-4" sheetId="6" r:id="rId6"/>
  </sheets>
  <definedNames>
    <definedName name="_xlnm.Print_Area" localSheetId="2">'4-3'!$B$1:$E$22</definedName>
    <definedName name="_xlnm.Print_Area" localSheetId="3">'5-1 და 5-2 ბ'!$A$1:$L$57</definedName>
    <definedName name="_xlnm.Print_Area" localSheetId="4">'5-3'!$B$1:$N$11</definedName>
    <definedName name="_xlnm.Print_Area" localSheetId="5">'5-4'!$B$1:$E$9</definedName>
  </definedNames>
  <calcPr fullCalcOnLoad="1"/>
</workbook>
</file>

<file path=xl/comments2.xml><?xml version="1.0" encoding="utf-8"?>
<comments xmlns="http://schemas.openxmlformats.org/spreadsheetml/2006/main">
  <authors>
    <author>Maia Maisuradze</author>
  </authors>
  <commentList>
    <comment ref="A154" authorId="0">
      <text>
        <r>
          <rPr>
            <b/>
            <sz val="9"/>
            <rFont val="Tahoma"/>
            <family val="2"/>
          </rPr>
          <t>Maia Maisuradze:</t>
        </r>
        <r>
          <rPr>
            <sz val="9"/>
            <rFont val="Tahoma"/>
            <family val="2"/>
          </rPr>
          <t xml:space="preserve">
fordebi daTo nugo</t>
        </r>
      </text>
    </comment>
  </commentList>
</comments>
</file>

<file path=xl/sharedStrings.xml><?xml version="1.0" encoding="utf-8"?>
<sst xmlns="http://schemas.openxmlformats.org/spreadsheetml/2006/main" count="1289" uniqueCount="376">
  <si>
    <t>სხვა ხარჯები</t>
  </si>
  <si>
    <t>საქონელი და მომსახურება</t>
  </si>
  <si>
    <t>შრომის ანაზღაურება</t>
  </si>
  <si>
    <t>გრანტები</t>
  </si>
  <si>
    <t>სუბსიდიები</t>
  </si>
  <si>
    <t>სოციალური უზრუნველყოფა</t>
  </si>
  <si>
    <t>დამტკიცებული გეგმა</t>
  </si>
  <si>
    <t>დაზუსტებული გეგმა</t>
  </si>
  <si>
    <t>საკასო შესრულება</t>
  </si>
  <si>
    <t>ათას ლარებში</t>
  </si>
  <si>
    <t>სულ:</t>
  </si>
  <si>
    <t>ლარებში</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</si>
  <si>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</si>
  <si>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</si>
  <si>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</si>
  <si>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</si>
  <si>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</si>
  <si>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</si>
  <si>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</si>
  <si>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</si>
  <si>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</si>
  <si>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</si>
  <si>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</si>
  <si>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საბიუჯეტო ასიგნებები</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</si>
  <si>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</si>
  <si>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</si>
  <si>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</si>
  <si>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</si>
  <si>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</si>
  <si>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</si>
  <si>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</si>
  <si>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</si>
  <si>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</si>
  <si>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</si>
  <si>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</si>
  <si>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</si>
  <si>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</si>
  <si>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</si>
  <si>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</si>
  <si>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</si>
  <si>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</si>
  <si>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</si>
  <si>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</si>
  <si>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</si>
  <si>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</si>
  <si>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</si>
  <si>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</si>
  <si>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</si>
  <si>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</si>
  <si>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</si>
  <si>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</si>
  <si>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</si>
  <si>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</si>
  <si>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</si>
  <si>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</si>
  <si>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</si>
  <si>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</si>
  <si>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</si>
  <si>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</si>
  <si>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</si>
  <si>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</si>
  <si>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</si>
  <si>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</si>
  <si>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სამხედრო ტექნიკისა და ტყვია-წამლის შეძენის ხარჯი</t>
  </si>
  <si>
    <r>
      <t xml:space="preserve">დანართი </t>
    </r>
    <r>
      <rPr>
        <b/>
        <i/>
        <sz val="12"/>
        <color indexed="8"/>
        <rFont val="Calibri"/>
        <family val="2"/>
      </rPr>
      <t>№3</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</si>
  <si>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</si>
  <si>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</si>
  <si>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რაოდენობა                   </t>
    </r>
    <r>
      <rPr>
        <sz val="8"/>
        <color indexed="8"/>
        <rFont val="Calibri"/>
        <family val="2"/>
      </rPr>
      <t>(შესაბამის ერთეულში)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</si>
  <si>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</si>
  <si>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t>I კვარტალი</t>
  </si>
  <si>
    <t>II კვარტალი</t>
  </si>
  <si>
    <t>III კვარტალი</t>
  </si>
  <si>
    <t>IV კვარტალი</t>
  </si>
  <si>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</si>
  <si>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</si>
  <si>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</si>
  <si>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</si>
  <si>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t xml:space="preserve">დანართი </t>
    </r>
    <r>
      <rPr>
        <b/>
        <i/>
        <sz val="12"/>
        <rFont val="Calibri"/>
        <family val="2"/>
      </rPr>
      <t>№5ბ</t>
    </r>
  </si>
  <si>
    <r>
      <rPr>
        <b/>
        <sz val="10"/>
        <rFont val="Sylfaen"/>
        <family val="1"/>
      </rPr>
      <t xml:space="preserve">შენიშვნა *: </t>
    </r>
    <r>
      <rPr>
        <sz val="10"/>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</si>
  <si>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rFont val="Sylfaen"/>
        <family val="1"/>
      </rPr>
      <t xml:space="preserve">შენიშვნა **: </t>
    </r>
    <r>
      <rPr>
        <sz val="10"/>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</si>
  <si>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t>კურსთა შორის სხვაობა</t>
  </si>
  <si>
    <t>თეთრი ფერის სამუშაო მაგიდა, ზომით 140*75*75 - ლამინატით და მეტალის კონსტრუქციით</t>
  </si>
  <si>
    <t>კომპიუტ. კლასისთვის-90/60/60, კაბელის ხვრელით, ლამინატის, მოძრავი უჯრა კლავიატურისთვს, კვადრ. მილის ფეხით</t>
  </si>
  <si>
    <t>გორგოლაჭიანი სავარძელი, ბადე  ზურგით, ალუმინის ფეხით</t>
  </si>
  <si>
    <t>სკამი, ბადის ზურგით და ნაჭრის დასაჯდომით, კუთხოვანი ფეხით</t>
  </si>
  <si>
    <t>თეთრი მეტალის კარადა გასაწევი კარით, 140*45*105</t>
  </si>
  <si>
    <t>მეტალის კარადა ოთხი ღია თაროთი  195*100*30</t>
  </si>
  <si>
    <t>ლამინათის დაბალი კარადა მინის გასაწევი კარებით 90*75სმ.</t>
  </si>
  <si>
    <t>მეტალის საოფისე მოძრავი ტუმბო ( გორგოლაჭებზე ) 3 უჯრით, 400მმ*590მმ.</t>
  </si>
  <si>
    <t>თეთრი ფერის სამუშაო მაგიდა, ზომით 180*80</t>
  </si>
  <si>
    <t>სსიპ საქართველოს საკანონმდებლო მაცნე</t>
  </si>
  <si>
    <t>2/0504 ფლიპჩარტის ქაღალდი 20 ფურცლიანი</t>
  </si>
  <si>
    <t>2/E7892 ფლიპჩარტის დაფა თეთრი 90/60</t>
  </si>
  <si>
    <t>ბრენდირებული ჭიქა</t>
  </si>
  <si>
    <t>კალამი ნიკელის თავით</t>
  </si>
  <si>
    <t>მარკერი შავი</t>
  </si>
  <si>
    <t>მარკერი წითელი</t>
  </si>
  <si>
    <t>მარკერი ლურჯი</t>
  </si>
  <si>
    <t>საშლელი</t>
  </si>
  <si>
    <t>სოფელ ფოკის საშუალო სკოლა</t>
  </si>
  <si>
    <r>
      <t xml:space="preserve">ინფორმაცია </t>
    </r>
    <r>
      <rPr>
        <u val="single"/>
        <sz val="11"/>
        <color indexed="8"/>
        <rFont val="Calibri"/>
        <family val="2"/>
      </rPr>
      <t>(იუსტიციის სასწავლო ცენტრის)</t>
    </r>
    <r>
      <rPr>
        <b/>
        <sz val="14"/>
        <color indexed="8"/>
        <rFont val="Calibri"/>
        <family val="2"/>
      </rPr>
      <t xml:space="preserve">-ის მიერ   სარგებლობის უფლებით გადაცემული ქონების შესახებ </t>
    </r>
    <r>
      <rPr>
        <u val="single"/>
        <sz val="11"/>
        <color indexed="8"/>
        <rFont val="Calibri"/>
        <family val="2"/>
      </rPr>
      <t>(30.06.2015)</t>
    </r>
    <r>
      <rPr>
        <b/>
        <sz val="14"/>
        <color indexed="8"/>
        <rFont val="Calibri"/>
        <family val="2"/>
      </rPr>
      <t xml:space="preserve"> მდგომარეობით</t>
    </r>
  </si>
  <si>
    <r>
      <t xml:space="preserve">სსიპ </t>
    </r>
    <r>
      <rPr>
        <u val="single"/>
        <sz val="11"/>
        <rFont val="Sylfaen"/>
        <family val="1"/>
      </rPr>
      <t>(იუსტიციის სასწავლო ცენტრი)</t>
    </r>
    <r>
      <rPr>
        <b/>
        <sz val="14"/>
        <rFont val="Sylfaen"/>
        <family val="1"/>
      </rPr>
      <t xml:space="preserve">-ის 2015 წლის დამტკიცებული და დაზუსტებული ბიუჯეტები და მათი შესრულება დაფინანსების წყაროების მიხედვით </t>
    </r>
    <r>
      <rPr>
        <u val="single"/>
        <sz val="11"/>
        <rFont val="Sylfaen"/>
        <family val="1"/>
      </rPr>
      <t>(30.06.2015წ)</t>
    </r>
    <r>
      <rPr>
        <b/>
        <sz val="14"/>
        <rFont val="Sylfaen"/>
        <family val="1"/>
      </rPr>
      <t xml:space="preserve"> მდგომარეობით</t>
    </r>
  </si>
  <si>
    <r>
      <t>ინფორმაცია სსიპ იუსტიციის სასწავლო ცენტრის</t>
    </r>
    <r>
      <rPr>
        <b/>
        <sz val="11"/>
        <color indexed="8"/>
        <rFont val="Calibri"/>
        <family val="2"/>
      </rPr>
      <t>-</t>
    </r>
    <r>
      <rPr>
        <b/>
        <sz val="14"/>
        <color indexed="8"/>
        <rFont val="Calibri"/>
        <family val="2"/>
      </rPr>
      <t xml:space="preserve">ის მიერ  </t>
    </r>
    <r>
      <rPr>
        <u val="single"/>
        <sz val="14"/>
        <color indexed="8"/>
        <rFont val="Calibri"/>
        <family val="2"/>
      </rPr>
      <t>(</t>
    </r>
    <r>
      <rPr>
        <b/>
        <sz val="14"/>
        <color indexed="8"/>
        <rFont val="Calibri"/>
        <family val="2"/>
      </rPr>
      <t xml:space="preserve">შრომის ანაზღაურებაზე გაწეული ხარჯების შესახებ </t>
    </r>
    <r>
      <rPr>
        <sz val="11"/>
        <color indexed="8"/>
        <rFont val="Calibri"/>
        <family val="2"/>
      </rPr>
      <t xml:space="preserve">30.06.2015 </t>
    </r>
    <r>
      <rPr>
        <b/>
        <sz val="14"/>
        <color indexed="8"/>
        <rFont val="Calibri"/>
        <family val="2"/>
      </rPr>
      <t xml:space="preserve">მდგომარეობით  </t>
    </r>
  </si>
  <si>
    <r>
      <t xml:space="preserve">ინფორმაცია სსიპ იუსტიციის სასწავლო ცენტრის-ის მიერ მივლინებაზე გაწეული ხარჯების შესახებ  </t>
    </r>
    <r>
      <rPr>
        <sz val="11"/>
        <color indexed="8"/>
        <rFont val="Calibri"/>
        <family val="2"/>
      </rPr>
      <t>30.06.2015-ის</t>
    </r>
    <r>
      <rPr>
        <b/>
        <sz val="11"/>
        <color indexed="8"/>
        <rFont val="Calibri"/>
        <family val="2"/>
      </rPr>
      <t xml:space="preserve"> მდგომარეობით  </t>
    </r>
  </si>
  <si>
    <r>
      <t xml:space="preserve">დანართი </t>
    </r>
    <r>
      <rPr>
        <b/>
        <i/>
        <sz val="10"/>
        <color indexed="8"/>
        <rFont val="Calibri"/>
        <family val="2"/>
      </rPr>
      <t>№1</t>
    </r>
  </si>
  <si>
    <t>ძირითადი CPV</t>
  </si>
  <si>
    <t>სავარაუდო ღირებულება</t>
  </si>
  <si>
    <t>შესყიდვის საშუალება</t>
  </si>
  <si>
    <t>კვარტლები</t>
  </si>
  <si>
    <t>ერთწლიანი/ მრავალწლიანი</t>
  </si>
  <si>
    <t>შესყიდვის საფუძველი</t>
  </si>
  <si>
    <t>დაფინანსების წყარო</t>
  </si>
  <si>
    <t>პრეისკურანტით</t>
  </si>
  <si>
    <t>ორეტაპიანი</t>
  </si>
  <si>
    <t>ალტერნატიული</t>
  </si>
  <si>
    <t>ერთობლივი</t>
  </si>
  <si>
    <t>შენიშვნა</t>
  </si>
  <si>
    <t>გამ. ელ. ტენდერი</t>
  </si>
  <si>
    <t>I, II</t>
  </si>
  <si>
    <t>ზღვრების შესაბამისად</t>
  </si>
  <si>
    <t>სახელმწიფო ბიუჯეტ</t>
  </si>
  <si>
    <t>გამ. შესყიდვა</t>
  </si>
  <si>
    <t>I</t>
  </si>
  <si>
    <t>გადაუდებელი აუცილებლობა</t>
  </si>
  <si>
    <t>წარმოამდგენლობითი ხარჯები</t>
  </si>
  <si>
    <t>კონს. შესყიდვა</t>
  </si>
  <si>
    <t>I, II, III, IV</t>
  </si>
  <si>
    <t>პრეზ. ან მთავრ. სამართლებლივი აქტი</t>
  </si>
  <si>
    <t>ნორმატიული აქტით დადგენილი გადასახდელები</t>
  </si>
  <si>
    <t>ექსკლუზივი</t>
  </si>
  <si>
    <t>ბიუჯეტი   სულ:</t>
  </si>
  <si>
    <t>საკუთარი სახსრები</t>
  </si>
  <si>
    <t>საკუთარი სულ:</t>
  </si>
  <si>
    <t>ერთად სულ:</t>
  </si>
  <si>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</si>
  <si>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</si>
  <si>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</si>
  <si>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</si>
  <si>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</si>
  <si>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</si>
  <si>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</si>
  <si>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</si>
  <si>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შპს „დაზღვევის კომპანია ქართუ“</t>
  </si>
  <si>
    <t>ავტოსატრანსპორტო საშუალებების დაზღვევა</t>
  </si>
  <si>
    <t>ელ. ტენდერი (ერთობლივი შესყიდვა)</t>
  </si>
  <si>
    <t>2015 წელის საბიუჯეტო სახსრები</t>
  </si>
  <si>
    <t>შპს კვესი ჯგუფი</t>
  </si>
  <si>
    <t>08-ის მომსახურება</t>
  </si>
  <si>
    <t xml:space="preserve">1. ჯაბა აბრამიშვილის, </t>
  </si>
  <si>
    <t>79952000 - ღონისძიებების ორგანიზება</t>
  </si>
  <si>
    <t>გ.  შ.  (წარმომადგენლობითი ) კანონის მე-10' მუხლის მე-3 პუნქტის `ვ~ ქვეპუნქ</t>
  </si>
  <si>
    <t xml:space="preserve"> 2. ნიკოლოზ ყარალაშვილის </t>
  </si>
  <si>
    <t xml:space="preserve">3 ბაქარი აბრამიშვილის </t>
  </si>
  <si>
    <t xml:space="preserve">4. ი/მ კობა მათითაიშვილი  </t>
  </si>
  <si>
    <t>შპს ვოიაჟ ტური</t>
  </si>
  <si>
    <t>60100000 - საავტომობილო ტრანსპორტის მომსახურებები</t>
  </si>
  <si>
    <t>ი/მ ბესიკი თვალიაშვილი</t>
  </si>
  <si>
    <t>ღონისძიებების ორგანიზების მომსახურების შესყიდვა</t>
  </si>
  <si>
    <t>შპს EGO</t>
  </si>
  <si>
    <t>მოსაწვევები</t>
  </si>
  <si>
    <t>სასაჩუქრე ჩანთა ბრენდირებ</t>
  </si>
  <si>
    <t>ი/მ ნიკოლოზ ხაჩატურიანი</t>
  </si>
  <si>
    <t>ხილი, ბოსტნეული</t>
  </si>
  <si>
    <t>ხორცი და ხორცის პროდუქტები</t>
  </si>
  <si>
    <t>თევზის პროდუქტები</t>
  </si>
  <si>
    <t>რძის პროდუქტები</t>
  </si>
  <si>
    <t>ფქვილი</t>
  </si>
  <si>
    <t>პური და სხვადასხვა მშრალი პროდუქტ</t>
  </si>
  <si>
    <t>უალკოჰოლო და ალკოფოლური  სასმელები</t>
  </si>
  <si>
    <t>ხის ნახშირი</t>
  </si>
  <si>
    <t>ხელსახოცები    ქსოვილის ნივთები</t>
  </si>
  <si>
    <t>შპს QBITS</t>
  </si>
  <si>
    <t>სსიპ საქართველოს ტექნიკური უნივერსიტეტი</t>
  </si>
  <si>
    <t>ი/მ  ვალერიან სოფრომაძე</t>
  </si>
  <si>
    <t>სსიპ დაცვის პოლიციის დეპარტამენტი</t>
  </si>
  <si>
    <t>დაცვის მომსახურება ყვარლის  ფილიალში</t>
  </si>
  <si>
    <t>გ.  შ. (ექსკლუზივი)</t>
  </si>
  <si>
    <t>სსიპ "სმართ ლოჯიქი" (SMART LOGIC)</t>
  </si>
  <si>
    <t>გ.  შ. (მთავრობის განკარგულება)2012 წლის 14 მაისის N929 განკარგულების საფუძველზე</t>
  </si>
  <si>
    <t>შპს ლუკოილ ჯორჯია</t>
  </si>
  <si>
    <t>ბენზინი პრემიუმი ავანგარდი</t>
  </si>
  <si>
    <t>კონს.  ტენდერი</t>
  </si>
  <si>
    <t>შპს რომპეტროლ საქართველო</t>
  </si>
  <si>
    <t>დიზელი</t>
  </si>
  <si>
    <t>სსიპ საჯარო რეესტრის ეროვნული სააგენტო</t>
  </si>
  <si>
    <t>დოკუმენტბრუნვის ელ სისტემაში ჩართვა</t>
  </si>
  <si>
    <t>გ.  შ. (მთავრობის განკარგულება)  ) 24.12.14 N2406 განკარგულების საფუძველზე და 23.03.2012  N496</t>
  </si>
  <si>
    <t>სს აი თი დი სი</t>
  </si>
  <si>
    <t>ინტერნეტ მომსახურება ვებ გვერდის</t>
  </si>
  <si>
    <t xml:space="preserve">გ.  შ. (მთავრობის განკარგულება)  ) 24.12.14 N2406 განკარგულების საფუძველზე </t>
  </si>
  <si>
    <t>სს სილქნეტი</t>
  </si>
  <si>
    <t>ელ. საკომუნიკაციო მომსახურება Tbilisi</t>
  </si>
  <si>
    <t>გ.  შ. (მთავრობის განკარგულება)  წლის 26.09.2012  განკარგულების  #1805</t>
  </si>
  <si>
    <t>112</t>
  </si>
  <si>
    <t>შპს საქართველოს ფოსტა</t>
  </si>
  <si>
    <t>საფოსტო და საკურიერო მომსახურებები</t>
  </si>
  <si>
    <t>გ.  შ. სახ.შესყიდვების შესახებ კანონის 1 მუხლის მე-3 პუნქტის  ,,ს" ქვეპუნქტი</t>
  </si>
  <si>
    <t>შპს ყვარელავტოგზა</t>
  </si>
  <si>
    <t>თოვლის ხვეტის მომსახურება ყვარელში</t>
  </si>
  <si>
    <t>გ. შ.</t>
  </si>
  <si>
    <t>სს ჰიუნდაი ავტო საქართველო</t>
  </si>
  <si>
    <t>ავტო-ტექ მომსახურება</t>
  </si>
  <si>
    <t xml:space="preserve">,,დიპლომატი საფრანგეთის საელჩო"  საქართველოს ფრანგული ინსტიტუტი </t>
  </si>
  <si>
    <t>სატრენინგო მომსახურება ფრანგული ენა</t>
  </si>
  <si>
    <t xml:space="preserve">გ.  შ. (მთავრობის განკარგულება)  ) 24.12.14 N2405 განკარგულების საფუძველზე </t>
  </si>
  <si>
    <t xml:space="preserve"> შპს გლ პრინტ               GL PRINT</t>
  </si>
  <si>
    <t>კარტრიჯ დატენვა  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</si>
  <si>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 xml:space="preserve">გ.  შ. (გადაუდებელი აუცილებლობა) #434   22.01.2015    </t>
  </si>
  <si>
    <t>ნიგოზი</t>
  </si>
  <si>
    <t>პური</t>
  </si>
  <si>
    <t>უალკოჰოლო სასმელები</t>
  </si>
  <si>
    <t>სსიპ ლევან სამხარაულის სასამართლო ექსპერტიზის ეროვნული  ბიურო</t>
  </si>
  <si>
    <t xml:space="preserve">საექსპერტო მომსახურება „სმართ ჰაუს ენდ ოფისი“-ს მიერ „მიკროფონების, ხმამაღლა-მოლაპარაკეების/ რეპროდუქტორების სამონტაჟო სამუშაოების ექსპერტიზა </t>
  </si>
  <si>
    <t>შპს მაგთიკომი</t>
  </si>
  <si>
    <t>სატელეკომუნიკაციო მომსახურება</t>
  </si>
  <si>
    <t xml:space="preserve">112                             შპს მაგთიკომის </t>
  </si>
  <si>
    <t>გ.  შ. (ნორმატიული)  საქართველოს კანონის 10' მუხლის მე-3 პუნქტის ,,ზ'' ქვეპუნქტის თანახმად</t>
  </si>
  <si>
    <t xml:space="preserve">შპს "ახალი ამბების სააგენტო კაუკასუსნიუსი" </t>
  </si>
  <si>
    <t>მედეა მონიტორინგი</t>
  </si>
  <si>
    <t>შპს "Mindstream"</t>
  </si>
  <si>
    <t>ხოსიტაშვილის ტრერნინგი</t>
  </si>
  <si>
    <t>შ.პ.ს. ,,გონიო-L“</t>
  </si>
  <si>
    <t>ინგლისურის წიგნები</t>
  </si>
  <si>
    <t>224</t>
  </si>
  <si>
    <t>შპს ჯეოპრინტი</t>
  </si>
  <si>
    <t xml:space="preserve"> ციფრული ბეჭდვა)</t>
  </si>
  <si>
    <t>გ.ე.ტ.</t>
  </si>
  <si>
    <t>შპს თბილისის ბიზნეს სახლი</t>
  </si>
  <si>
    <t>მთარგმნელობითი მომსახურება  - საკანცელარიო მომსახურებები</t>
  </si>
  <si>
    <t xml:space="preserve">საექსპერტო მომსახურება შპს  ,,ყვარელრემშენის" ყვარელში ღობის მონტჟის ექსპერტიზა </t>
  </si>
  <si>
    <t>კვერცხი</t>
  </si>
  <si>
    <t xml:space="preserve">შპს  ,,niart vision“(ნიარტ ვიჟენი) </t>
  </si>
  <si>
    <t>ტარიელი ყულიჯანიშვილი</t>
  </si>
  <si>
    <t xml:space="preserve">ფქვილი და ზეთი </t>
  </si>
  <si>
    <t xml:space="preserve">ზეთები და ცხიმები </t>
  </si>
  <si>
    <t xml:space="preserve"> სარეკლამო მასალა შტენდერი</t>
  </si>
  <si>
    <t>შპს გრანდ მეტალი</t>
  </si>
  <si>
    <t>მაყალი-საოჯახო ტექნიკა</t>
  </si>
  <si>
    <t xml:space="preserve">შპს „აითი-ნოლიჯი” </t>
  </si>
  <si>
    <t>შპს ატელიე რუმსი</t>
  </si>
  <si>
    <t>პიჯაკი,შარვალი, გარედან ჩასაცმელი ტანსაცმელი</t>
  </si>
  <si>
    <t xml:space="preserve"> მაგიდის გადასაფარებლები</t>
  </si>
  <si>
    <t>შპს ჯი-თი მოტორსი</t>
  </si>
  <si>
    <t>შპს ნატახტარი</t>
  </si>
  <si>
    <t>კაბელი</t>
  </si>
  <si>
    <t>სსიპ საქ. საკანონმდებლო მაცნე</t>
  </si>
  <si>
    <t>ბეჭდვითი მომსახურება</t>
  </si>
  <si>
    <t xml:space="preserve">          შპს დანდელიონ  </t>
  </si>
  <si>
    <t xml:space="preserve"> გიორგი ხაჩატურიანი</t>
  </si>
  <si>
    <t xml:space="preserve">              დი ენდ ჯი</t>
  </si>
  <si>
    <t>200 კატალოგის ბეჭდვა</t>
  </si>
  <si>
    <t>ვიდეო რგოლი</t>
  </si>
  <si>
    <t>შპს დანდელიონ</t>
  </si>
  <si>
    <t>გიორგი ხაჩატურიანი</t>
  </si>
  <si>
    <t>მჟავეულობა</t>
  </si>
  <si>
    <t>ფ/პ ტარიელი ყულიჯანიშვილი</t>
  </si>
  <si>
    <t xml:space="preserve">გ.  შ. (მთავრობის განკარგულება)  24.12.14 N2406 განკარგულების საფუძველზე </t>
  </si>
  <si>
    <t>შპს LIG STUDIO</t>
  </si>
  <si>
    <t>ფოტომომსახურება</t>
  </si>
  <si>
    <t xml:space="preserve">კვერცხი </t>
  </si>
  <si>
    <t>შპს ჯი-სი-თი</t>
  </si>
  <si>
    <t>გახმოვანების აპარატურის დაქირავება და მომსახურება ყვარელში</t>
  </si>
  <si>
    <t xml:space="preserve">შპს printer.ge  </t>
  </si>
  <si>
    <t>15800000 - სხვადასხვა საკვები პროდუქტი</t>
  </si>
  <si>
    <t>სულ საბიუჯეტო</t>
  </si>
  <si>
    <t>2015 წელის საკუთარი სახსრები</t>
  </si>
  <si>
    <t xml:space="preserve">შპს ,,GF COMPANY”  </t>
  </si>
  <si>
    <t>ტვირთის გადაზიდვა</t>
  </si>
  <si>
    <t xml:space="preserve">შპს ,,ალტა” </t>
  </si>
  <si>
    <t>ვიდეოთამაშები)</t>
  </si>
  <si>
    <t>შპს ორისი</t>
  </si>
  <si>
    <t>ორისის პროგრამა განახლებით</t>
  </si>
  <si>
    <t>ააიპ მართვის აკადემია</t>
  </si>
  <si>
    <t>სსიპ საქართველოს  საკანონმდებლო მაცნე</t>
  </si>
  <si>
    <t>მაცნეს  1 იუზერი მონაცემთა მომსახურება</t>
  </si>
  <si>
    <t>გ. შ.  (ნორმატიული აქტით) განკარგულებაც 2406</t>
  </si>
  <si>
    <t>I, II, III</t>
  </si>
  <si>
    <t>II, III</t>
  </si>
  <si>
    <t>III, IV</t>
  </si>
  <si>
    <t>II, III, IV</t>
  </si>
  <si>
    <t>II</t>
  </si>
  <si>
    <t>III</t>
  </si>
  <si>
    <t>შპს    სკს</t>
  </si>
  <si>
    <t>შპს კუბიkონი</t>
  </si>
  <si>
    <t>შპს „ალტა“</t>
  </si>
  <si>
    <t>შპს Aksworks</t>
  </si>
  <si>
    <t>ი/მ ეფრემ ბულია</t>
  </si>
  <si>
    <t>ი/მ ტარიელ ყულიჯანიშვილი</t>
  </si>
  <si>
    <t>სტურებისათვის ტრანსპორტით მომსახურება 60100000 - საავტომობილო ტრანსპორტის მომსახურებები</t>
  </si>
  <si>
    <t>ტექნიკური კომპიუტერული უზრუნველყოფა</t>
  </si>
  <si>
    <t>სერთიფიკატების ბეჭდვა</t>
  </si>
  <si>
    <t>34980000 - ტრანსპორტის ბილეთები</t>
  </si>
  <si>
    <t>პროექტისა და გეგმის მომზადება, ხარჯების გამოთვლა</t>
  </si>
  <si>
    <t xml:space="preserve">ლეპტოპი 40ცალი -სტანდარტული პორტაბელური/სატარებელი კომპიუტერი  </t>
  </si>
  <si>
    <t>რემონტი</t>
  </si>
  <si>
    <t>ჭურწელი</t>
  </si>
  <si>
    <t xml:space="preserve">მზა და დაკონსერვებული თევზი </t>
  </si>
  <si>
    <t>გ. შ</t>
  </si>
  <si>
    <t>გ. შ. კანონის მე-10/ მუხლის მესამე პუნქტის „თ“ ქვეპუნქტის და  21.01.2011 წლის მთავრობის დადგენილება  N26</t>
  </si>
  <si>
    <t>გ.შ</t>
  </si>
  <si>
    <t xml:space="preserve">გადაუდებელი  იუსტ.სამინისტროს 2015 წლის 25 მაისის  #4071 წერილის საფუძველზე </t>
  </si>
  <si>
    <t>კონოლიდ</t>
  </si>
  <si>
    <r>
      <t xml:space="preserve">დანართი </t>
    </r>
    <r>
      <rPr>
        <b/>
        <i/>
        <sz val="8"/>
        <rFont val="Calibri"/>
        <family val="2"/>
      </rPr>
      <t>№2</t>
    </r>
  </si>
  <si>
    <r>
      <t xml:space="preserve">ინფორმაცია </t>
    </r>
    <r>
      <rPr>
        <b/>
        <sz val="8"/>
        <rFont val="Calibri"/>
        <family val="2"/>
      </rPr>
      <t>სსიპ საქართველოს იუსტიციის სასწავლო ცენტრის</t>
    </r>
    <r>
      <rPr>
        <sz val="8"/>
        <rFont val="Calibri"/>
        <family val="2"/>
      </rPr>
      <t xml:space="preserve"> </t>
    </r>
    <r>
      <rPr>
        <b/>
        <sz val="8"/>
        <rFont val="Calibri"/>
        <family val="2"/>
      </rPr>
      <t>მიერ  სახელმწიფო შესყიდვების წლიური გეგმის ფარგლებში  01.01.15-დან</t>
    </r>
    <r>
      <rPr>
        <sz val="8"/>
        <rFont val="Calibri"/>
        <family val="2"/>
      </rPr>
      <t xml:space="preserve">    </t>
    </r>
    <r>
      <rPr>
        <b/>
        <sz val="8"/>
        <rFont val="Calibri"/>
        <family val="2"/>
      </rPr>
      <t>31.03.15-მ</t>
    </r>
    <r>
      <rPr>
        <b/>
        <sz val="8"/>
        <rFont val="Calibri"/>
        <family val="2"/>
      </rPr>
      <t>დე განხორციელებული სახელმწიფო შესყიდვების შესახებ</t>
    </r>
  </si>
  <si>
    <r>
      <t xml:space="preserve">ინტერნეტის მომსახურება </t>
    </r>
    <r>
      <rPr>
        <sz val="9"/>
        <rFont val="Sylfaen"/>
        <family val="1"/>
      </rPr>
      <t>ყვარელში</t>
    </r>
  </si>
  <si>
    <r>
      <t xml:space="preserve">გ.  შ.                   </t>
    </r>
    <r>
      <rPr>
        <sz val="10"/>
        <rFont val="Sylfaen"/>
        <family val="1"/>
      </rPr>
      <t>შესყ. კანონის 1 მუხლის 3-1 პუნქტ ,,ტ''</t>
    </r>
  </si>
  <si>
    <r>
      <rPr>
        <b/>
        <sz val="8"/>
        <rFont val="Calibri"/>
        <family val="2"/>
      </rPr>
      <t xml:space="preserve">შენიშვნა *: </t>
    </r>
    <r>
      <rPr>
        <sz val="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</si>
  <si>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8"/>
        <rFont val="Calibri"/>
        <family val="2"/>
      </rPr>
      <t>შენიშვნა **</t>
    </r>
    <r>
      <rPr>
        <sz val="8"/>
        <rFont val="Calibri"/>
        <family val="2"/>
      </rPr>
      <t>: დანართი ქვეყნდება კვარტალურად, კვარტლის დასრულებიდან 1 თვის განმავლობაში.</t>
    </r>
  </si>
  <si>
    <t xml:space="preserve">თბილისი  ტრენინგის მონაწილეთა კვება-რესტორნებისა და კვების საწარმოების მომსახურეობები  </t>
  </si>
  <si>
    <t>შპა ალტა</t>
  </si>
  <si>
    <t>შპს ნიუტექი</t>
  </si>
  <si>
    <t>შპს ელსაკო</t>
  </si>
  <si>
    <t>შპს იბერია ავტოჰაუსი</t>
  </si>
  <si>
    <t>შპს საქართველო ჩინეთის ბიზნეს ჯგუფი  შპს Georgia China Business Group</t>
  </si>
  <si>
    <t>შპს გუმი+</t>
  </si>
  <si>
    <t>შპს ,,livin color”</t>
  </si>
  <si>
    <t xml:space="preserve">შპს ნილა  </t>
  </si>
  <si>
    <t xml:space="preserve">შპს CityMarket </t>
  </si>
  <si>
    <t>შპს ქართული ანიმაციური ჯგუფი</t>
  </si>
  <si>
    <t>ფ/პ ზაქარია დოლიძე</t>
  </si>
  <si>
    <t>შპს პანორამა</t>
  </si>
  <si>
    <t>ფ/პ გიორგი ხმალაძე</t>
  </si>
  <si>
    <t xml:space="preserve">შპს დავითი   </t>
  </si>
  <si>
    <t>შპს ჯორჯია კომპანი</t>
  </si>
  <si>
    <t xml:space="preserve">შპს ვი დი ჯი გრუპი  </t>
  </si>
  <si>
    <t>შპს უსაფრთხო კვება</t>
  </si>
  <si>
    <t>შპს შუშის სახლი</t>
  </si>
  <si>
    <t xml:space="preserve">ი/მ მიხეილ ხიზანიშვილი  </t>
  </si>
  <si>
    <t>შპს ზუსელა</t>
  </si>
  <si>
    <t>ი/მ პაატა კვიჭიძე</t>
  </si>
  <si>
    <t>შპს სუპერ ტვ</t>
  </si>
  <si>
    <t>შპს თეგეტა მოტორსი</t>
  </si>
  <si>
    <t>შპს ლივინ ქოლორი-     livin color</t>
  </si>
  <si>
    <t xml:space="preserve"> შპს ენერგია 2010 </t>
  </si>
  <si>
    <t>სსიპ `საქართველოს ტექნიკური უნივერსიტეტი“</t>
  </si>
  <si>
    <t>ფ/პ ნათია წკეპლაძე</t>
  </si>
  <si>
    <t xml:space="preserve">კვების საწარმოების მომსახურეობები  </t>
  </si>
  <si>
    <t>10 პერსონალური კომპიუტერი</t>
  </si>
  <si>
    <t>გამაგრილებელი ჯგუფების შეკეთება და ტექნიკური მომსახურება</t>
  </si>
  <si>
    <t xml:space="preserve"> ლიფტების, ჩამჩიანი ამწეების ან ესკალატორების ნაწილები</t>
  </si>
  <si>
    <t>22459100 - სარეკლამო მისაკრავი ეტიკეტები/სტიკერები და ზოლები</t>
  </si>
  <si>
    <t>18812400 - ფლოსტები</t>
  </si>
  <si>
    <t>თხევადი საპნის მექანიკური დისპენსერი</t>
  </si>
  <si>
    <t>22462000 - სარეკლამო მასალა</t>
  </si>
  <si>
    <t>39800000 - საწმენდი და საპრიალებელი პროდუქცია</t>
  </si>
  <si>
    <t xml:space="preserve">ავეჯის აქსესუარები-ცოცხი,აქანდაზი,ერთჯერადიჭიქები </t>
  </si>
  <si>
    <t>ანიმატორი 1</t>
  </si>
  <si>
    <t>სარეკლამო ტანსაცმელი მასკოტი</t>
  </si>
  <si>
    <t>ბანერები</t>
  </si>
  <si>
    <t xml:space="preserve">მომსახურებები არასახიფათო ნარჩენების, ნაგვის დამუშავებისა და გატანის სფეროში </t>
  </si>
  <si>
    <t>საკანცელარიო საქონელი</t>
  </si>
  <si>
    <t>16310000 - სათიბი მანქანები</t>
  </si>
  <si>
    <t>წყლის საწმენდი ქიმიკატები</t>
  </si>
  <si>
    <t>წყლის გასაფილტრი და გასაწმენდი დანადგარები და აპარატურა</t>
  </si>
  <si>
    <t>ტუალეტის ქაღალდები...</t>
  </si>
  <si>
    <t>1500 ტრენინგის მონაწ  კვება რესტორნებისა და კვების საწარმოების მომსახურეობები</t>
  </si>
  <si>
    <t>14820000 - მინა</t>
  </si>
  <si>
    <t xml:space="preserve">თევზის პროდუქტების </t>
  </si>
  <si>
    <t>ტვირთის გადაზიდვის მომსახურებები თბილისში</t>
  </si>
  <si>
    <t>ხელსახოცები პირადი ჰიგიენის ნივთები</t>
  </si>
  <si>
    <t xml:space="preserve">სასმელი წყალი </t>
  </si>
  <si>
    <t>ამსტონგის ფილები-ფირფიტები (სამშენებლო დანიშნულების)</t>
  </si>
  <si>
    <t>სატელევიზიო და რადიომომსახურებები</t>
  </si>
  <si>
    <t>საწვავის ფილტრი და ზეთის ფილტრი</t>
  </si>
  <si>
    <t>22140000 - საინფორმაციო ფურცლები</t>
  </si>
  <si>
    <t>საექსპერტო მომსახურება</t>
  </si>
  <si>
    <t>ნათურები</t>
  </si>
  <si>
    <t>ტესტირება და შეფასება</t>
  </si>
  <si>
    <t>ავტომანქანა სუზუკი</t>
  </si>
  <si>
    <t>სუზუკის ავტო-ტექ მომსახურება</t>
  </si>
  <si>
    <t xml:space="preserve">სატრენინგო მომსახურება </t>
  </si>
  <si>
    <t xml:space="preserve">გ.  შ. (მთავრობის განკარგულება)  ) 5.05.15   N907 განკარგულების საფუძველზე </t>
  </si>
  <si>
    <t>გ. შ.მთავრობის განკარგულების   N907   5.05.15</t>
  </si>
  <si>
    <t xml:space="preserve">გ.  შ. (გადაუდებელი აუცილებლობა) #4582   10.06.15    </t>
  </si>
  <si>
    <t>გ. შ. ნორ</t>
  </si>
  <si>
    <r>
      <t>სსიპ საქართველოს იუსტიციის სასწავლო ცენტრის სახელმწიფო შესყიდვების წლიური გეგმა</t>
    </r>
    <r>
      <rPr>
        <sz val="10"/>
        <color indexed="8"/>
        <rFont val="Calibri"/>
        <family val="2"/>
      </rPr>
      <t xml:space="preserve"> </t>
    </r>
    <r>
      <rPr>
        <i/>
        <u val="single"/>
        <sz val="10"/>
        <color indexed="8"/>
        <rFont val="Calibri"/>
        <family val="2"/>
      </rPr>
      <t>(31.06.2015)</t>
    </r>
    <r>
      <rPr>
        <sz val="10"/>
        <color indexed="8"/>
        <rFont val="Calibri"/>
        <family val="2"/>
      </rPr>
      <t xml:space="preserve"> </t>
    </r>
    <r>
      <rPr>
        <b/>
        <sz val="10"/>
        <color indexed="8"/>
        <rFont val="Calibri"/>
        <family val="2"/>
      </rPr>
      <t>მდგომარეობით</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</si>
</sst>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0.00;[Red]0.00"/>
    <numFmt numFmtId="188" formatCode="0.0;[Red]0.0"/>
    <numFmt numFmtId="189" formatCode="_-* #,##0.00_р_._-;\-* #,##0.00_р_._-;_-* &quot;-&quot;??_р_._-;_-@_-"/>
    <numFmt numFmtId="190" formatCode="_(* #,##0.0000_);_(* \(#,##0.0000\);_(* &quot;-&quot;??_);_(@_)"/>
    <numFmt numFmtId="191" formatCode="_(* #,##0.00000_);_(* \(#,##0.00000\);_(* &quot;-&quot;??_);_(@_)"/>
    <numFmt numFmtId="192" formatCode="_(* #,##0.000000_);_(* \(#,##0.000000\);_(* &quot;-&quot;??_);_(@_)"/>
  </numFmts>
  <fonts count="73">
    <font>
      <sz val="11"/>
      <color theme="1"/>
      <name val="Calibri"/>
      <family val="2"/>
    </font>
    <font>
      <sz val="11"/>
      <color indexed="8"/>
      <name val="Calibri"/>
      <family val="2"/>
    </font>
    <font>
      <b/>
      <sz val="8"/>
      <name val="Sylfaen"/>
      <family val="1"/>
    </font>
    <font>
      <b/>
      <sz val="10"/>
      <name val="Sylfaen"/>
      <family val="1"/>
    </font>
    <font>
      <b/>
      <sz val="11"/>
      <color indexed="8"/>
      <name val="Calibri"/>
      <family val="2"/>
    </font>
    <font>
      <sz val="10"/>
      <color indexed="8"/>
      <name val="Calibri"/>
      <family val="2"/>
    </font>
    <font>
      <b/>
      <sz val="10"/>
      <color indexed="8"/>
      <name val="Calibri"/>
      <family val="2"/>
    </font>
    <font>
      <b/>
      <sz val="14"/>
      <color indexed="8"/>
      <name val="Calibri"/>
      <family val="2"/>
    </font>
    <font>
      <u val="single"/>
      <sz val="11"/>
      <color indexed="8"/>
      <name val="Calibri"/>
      <family val="2"/>
    </font>
    <font>
      <u val="single"/>
      <sz val="14"/>
      <color indexed="8"/>
      <name val="Calibri"/>
      <family val="2"/>
    </font>
    <font>
      <sz val="10"/>
      <name val="Arial"/>
      <family val="2"/>
    </font>
    <font>
      <sz val="10"/>
      <name val="Sylfaen"/>
      <family val="1"/>
    </font>
    <font>
      <b/>
      <i/>
      <sz val="12"/>
      <color indexed="8"/>
      <name val="Calibri"/>
      <family val="2"/>
    </font>
    <font>
      <sz val="8"/>
      <color indexed="8"/>
      <name val="Calibri"/>
      <family val="2"/>
    </font>
    <font>
      <b/>
      <i/>
      <sz val="12"/>
      <name val="Calibri"/>
      <family val="2"/>
    </font>
    <font>
      <b/>
      <sz val="14"/>
      <name val="Sylfaen"/>
      <family val="1"/>
    </font>
    <font>
      <u val="single"/>
      <sz val="11"/>
      <name val="Sylfaen"/>
      <family val="1"/>
    </font>
    <font>
      <b/>
      <i/>
      <sz val="10"/>
      <name val="Sylfaen"/>
      <family val="1"/>
    </font>
    <font>
      <i/>
      <sz val="10"/>
      <name val="Sylfaen"/>
      <family val="1"/>
    </font>
    <font>
      <sz val="9"/>
      <name val="Arial"/>
      <family val="2"/>
    </font>
    <font>
      <b/>
      <i/>
      <sz val="10"/>
      <color indexed="8"/>
      <name val="Calibri"/>
      <family val="2"/>
    </font>
    <font>
      <i/>
      <u val="single"/>
      <sz val="10"/>
      <color indexed="8"/>
      <name val="Calibri"/>
      <family val="2"/>
    </font>
    <font>
      <sz val="9"/>
      <name val="Sylfaen"/>
      <family val="1"/>
    </font>
    <font>
      <b/>
      <sz val="9"/>
      <name val="Tahoma"/>
      <family val="2"/>
    </font>
    <font>
      <sz val="9"/>
      <name val="Tahoma"/>
      <family val="2"/>
    </font>
    <font>
      <sz val="8"/>
      <name val="Sylfaen"/>
      <family val="1"/>
    </font>
    <font>
      <u val="single"/>
      <sz val="10"/>
      <color indexed="12"/>
      <name val="Arial"/>
      <family val="2"/>
    </font>
    <font>
      <b/>
      <i/>
      <sz val="8"/>
      <name val="Calibri"/>
      <family val="2"/>
    </font>
    <font>
      <b/>
      <sz val="8"/>
      <name val="Calibri"/>
      <family val="2"/>
    </font>
    <font>
      <sz val="8"/>
      <name val="Calibri"/>
      <family val="2"/>
    </font>
    <font>
      <sz val="7"/>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color indexed="8"/>
      <name val="Calibri"/>
      <family val="2"/>
    </font>
    <font>
      <sz val="10"/>
      <name val="Calibri"/>
      <family val="2"/>
    </font>
    <font>
      <sz val="9"/>
      <color indexed="8"/>
      <name val="Arial"/>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i/>
      <sz val="12"/>
      <color theme="1"/>
      <name val="Calibri"/>
      <family val="2"/>
    </font>
    <font>
      <b/>
      <sz val="8"/>
      <color theme="1"/>
      <name val="Calibri"/>
      <family val="2"/>
    </font>
    <font>
      <sz val="9"/>
      <color theme="1"/>
      <name val="Arial"/>
      <family val="2"/>
    </font>
    <font>
      <sz val="9"/>
      <color theme="1"/>
      <name val="Calibri"/>
      <family val="2"/>
    </font>
    <font>
      <b/>
      <i/>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right>
        <color indexed="63"/>
      </right>
      <top style="thin"/>
      <bottom style="thin"/>
    </border>
    <border>
      <left>
        <color indexed="63"/>
      </left>
      <right style="thin"/>
      <top style="thin"/>
      <bottom style="medium"/>
    </border>
    <border>
      <left style="medium"/>
      <right style="thin"/>
      <top style="thin"/>
      <bottom>
        <color indexed="63"/>
      </bottom>
    </border>
    <border>
      <left style="medium"/>
      <right style="medium"/>
      <top style="thin"/>
      <bottom style="medium"/>
    </border>
    <border>
      <left style="thin"/>
      <right style="medium"/>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70">
    <xf numFmtId="0" fontId="0" fillId="0" borderId="0" xfId="0" applyFont="1" applyAlignment="1">
      <alignment/>
    </xf>
    <xf numFmtId="0" fontId="66" fillId="33" borderId="10" xfId="0" applyFont="1" applyFill="1" applyBorder="1" applyAlignment="1">
      <alignment horizontal="center" vertical="center" wrapText="1"/>
    </xf>
    <xf numFmtId="0" fontId="67" fillId="0" borderId="11" xfId="0" applyFont="1" applyBorder="1" applyAlignment="1">
      <alignment wrapText="1"/>
    </xf>
    <xf numFmtId="0" fontId="67" fillId="0" borderId="0" xfId="0" applyFont="1" applyAlignment="1">
      <alignment wrapText="1"/>
    </xf>
    <xf numFmtId="0" fontId="5" fillId="0" borderId="0" xfId="0" applyFont="1" applyFill="1" applyBorder="1" applyAlignment="1" applyProtection="1">
      <alignment vertical="center" wrapText="1"/>
      <protection/>
    </xf>
    <xf numFmtId="0" fontId="66" fillId="33" borderId="0" xfId="0" applyFont="1" applyFill="1" applyAlignment="1">
      <alignment wrapText="1"/>
    </xf>
    <xf numFmtId="0" fontId="67" fillId="33" borderId="0" xfId="0" applyFont="1" applyFill="1" applyAlignment="1">
      <alignment wrapText="1"/>
    </xf>
    <xf numFmtId="0" fontId="67" fillId="0" borderId="12" xfId="0" applyFont="1" applyBorder="1" applyAlignment="1">
      <alignment horizontal="left" vertical="center" wrapText="1"/>
    </xf>
    <xf numFmtId="0" fontId="66" fillId="33" borderId="13" xfId="0" applyFont="1" applyFill="1" applyBorder="1" applyAlignment="1">
      <alignment horizontal="left" vertical="center" wrapText="1" indent="2"/>
    </xf>
    <xf numFmtId="0" fontId="66" fillId="33" borderId="14" xfId="0" applyFont="1" applyFill="1" applyBorder="1" applyAlignment="1">
      <alignment wrapText="1"/>
    </xf>
    <xf numFmtId="0" fontId="66" fillId="33" borderId="15" xfId="0" applyFont="1" applyFill="1" applyBorder="1" applyAlignment="1">
      <alignment wrapText="1"/>
    </xf>
    <xf numFmtId="0" fontId="3" fillId="0" borderId="12" xfId="57" applyFont="1" applyFill="1" applyBorder="1" applyAlignment="1" applyProtection="1">
      <alignment horizontal="left" vertical="center" wrapText="1" indent="1"/>
      <protection/>
    </xf>
    <xf numFmtId="0" fontId="3" fillId="0" borderId="12" xfId="57" applyFont="1" applyFill="1" applyBorder="1" applyAlignment="1" applyProtection="1">
      <alignment horizontal="left" vertical="center" wrapText="1" indent="3"/>
      <protection/>
    </xf>
    <xf numFmtId="0" fontId="11" fillId="0" borderId="12" xfId="57" applyFont="1" applyFill="1" applyBorder="1" applyAlignment="1" applyProtection="1">
      <alignment horizontal="left" vertical="center" wrapText="1" indent="4"/>
      <protection/>
    </xf>
    <xf numFmtId="172" fontId="3" fillId="0" borderId="11" xfId="42" applyNumberFormat="1" applyFont="1" applyFill="1" applyBorder="1" applyAlignment="1">
      <alignment horizontal="center" vertical="center" wrapText="1"/>
    </xf>
    <xf numFmtId="172" fontId="3" fillId="0" borderId="16" xfId="42" applyNumberFormat="1" applyFont="1" applyFill="1" applyBorder="1" applyAlignment="1">
      <alignment horizontal="center" vertical="center" wrapText="1"/>
    </xf>
    <xf numFmtId="0" fontId="3" fillId="34" borderId="13" xfId="57" applyFont="1" applyFill="1" applyBorder="1" applyAlignment="1" applyProtection="1">
      <alignment horizontal="left" vertical="center" wrapText="1"/>
      <protection/>
    </xf>
    <xf numFmtId="0" fontId="68" fillId="0" borderId="0" xfId="0" applyFont="1" applyAlignment="1">
      <alignment wrapText="1"/>
    </xf>
    <xf numFmtId="0" fontId="66" fillId="33" borderId="17"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9" fillId="33" borderId="16" xfId="0" applyFont="1" applyFill="1" applyBorder="1" applyAlignment="1">
      <alignment horizontal="center" vertical="center" wrapText="1"/>
    </xf>
    <xf numFmtId="0" fontId="66" fillId="33" borderId="20" xfId="0" applyFont="1" applyFill="1" applyBorder="1" applyAlignment="1">
      <alignment horizontal="left" vertical="center" wrapText="1" indent="2"/>
    </xf>
    <xf numFmtId="0" fontId="69" fillId="33" borderId="12" xfId="0" applyFont="1" applyFill="1" applyBorder="1" applyAlignment="1">
      <alignment horizontal="center" vertical="center" wrapText="1"/>
    </xf>
    <xf numFmtId="43" fontId="67" fillId="0" borderId="0" xfId="0" applyNumberFormat="1" applyFont="1" applyAlignment="1">
      <alignment wrapText="1"/>
    </xf>
    <xf numFmtId="0" fontId="67" fillId="0" borderId="21" xfId="0" applyFont="1" applyFill="1" applyBorder="1" applyAlignment="1">
      <alignment horizontal="left" vertical="center" wrapText="1"/>
    </xf>
    <xf numFmtId="43" fontId="67" fillId="0" borderId="12" xfId="42" applyFont="1" applyFill="1" applyBorder="1" applyAlignment="1">
      <alignment wrapText="1"/>
    </xf>
    <xf numFmtId="0" fontId="47" fillId="0" borderId="0" xfId="0" applyFont="1" applyFill="1" applyAlignment="1" applyProtection="1">
      <alignment/>
      <protection/>
    </xf>
    <xf numFmtId="0" fontId="11" fillId="0" borderId="0" xfId="0" applyFont="1" applyFill="1" applyBorder="1" applyAlignment="1">
      <alignment/>
    </xf>
    <xf numFmtId="0" fontId="3" fillId="33" borderId="12" xfId="57" applyFont="1" applyFill="1" applyBorder="1" applyAlignment="1" applyProtection="1">
      <alignment horizontal="left" vertical="center" wrapText="1"/>
      <protection/>
    </xf>
    <xf numFmtId="0" fontId="3" fillId="33" borderId="11" xfId="0" applyFont="1" applyFill="1" applyBorder="1" applyAlignment="1">
      <alignment/>
    </xf>
    <xf numFmtId="0" fontId="3" fillId="33" borderId="16" xfId="0" applyFont="1" applyFill="1" applyBorder="1" applyAlignment="1">
      <alignment/>
    </xf>
    <xf numFmtId="0" fontId="3" fillId="33" borderId="0" xfId="0" applyFont="1" applyFill="1" applyBorder="1" applyAlignment="1">
      <alignment/>
    </xf>
    <xf numFmtId="0" fontId="3" fillId="0" borderId="11" xfId="0" applyFont="1" applyFill="1" applyBorder="1" applyAlignment="1">
      <alignment/>
    </xf>
    <xf numFmtId="0" fontId="3" fillId="0" borderId="16" xfId="0" applyFont="1" applyFill="1" applyBorder="1" applyAlignment="1">
      <alignment/>
    </xf>
    <xf numFmtId="0" fontId="3" fillId="0" borderId="0" xfId="0" applyFont="1" applyFill="1" applyBorder="1" applyAlignment="1">
      <alignment/>
    </xf>
    <xf numFmtId="0" fontId="11" fillId="0" borderId="12" xfId="57" applyFont="1" applyFill="1" applyBorder="1" applyAlignment="1" applyProtection="1">
      <alignment horizontal="left" vertical="center" indent="3"/>
      <protection/>
    </xf>
    <xf numFmtId="0" fontId="11" fillId="0" borderId="11" xfId="0" applyFont="1" applyFill="1" applyBorder="1" applyAlignment="1">
      <alignment/>
    </xf>
    <xf numFmtId="0" fontId="11" fillId="0" borderId="16" xfId="0" applyFont="1" applyFill="1" applyBorder="1" applyAlignment="1">
      <alignment/>
    </xf>
    <xf numFmtId="0" fontId="11" fillId="0" borderId="12" xfId="57" applyFont="1" applyFill="1" applyBorder="1" applyAlignment="1" applyProtection="1">
      <alignment horizontal="left" vertical="center" wrapText="1" indent="3"/>
      <protection/>
    </xf>
    <xf numFmtId="0" fontId="17" fillId="0" borderId="12" xfId="57" applyFont="1" applyFill="1" applyBorder="1" applyAlignment="1" applyProtection="1">
      <alignment horizontal="left" vertical="center" wrapText="1" indent="3"/>
      <protection/>
    </xf>
    <xf numFmtId="0" fontId="18" fillId="0" borderId="12" xfId="57" applyFont="1" applyFill="1" applyBorder="1" applyAlignment="1" applyProtection="1">
      <alignment horizontal="left" vertical="center" wrapText="1" indent="5"/>
      <protection/>
    </xf>
    <xf numFmtId="43" fontId="11" fillId="0" borderId="11" xfId="42" applyNumberFormat="1" applyFont="1" applyFill="1" applyBorder="1" applyAlignment="1">
      <alignment horizontal="center" vertical="center"/>
    </xf>
    <xf numFmtId="179" fontId="11" fillId="0" borderId="11" xfId="0" applyNumberFormat="1"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67" fillId="0" borderId="0" xfId="0" applyFont="1" applyAlignment="1">
      <alignment horizontal="left" wrapText="1"/>
    </xf>
    <xf numFmtId="43" fontId="3" fillId="33" borderId="11" xfId="42" applyFont="1" applyFill="1" applyBorder="1" applyAlignment="1">
      <alignment/>
    </xf>
    <xf numFmtId="43" fontId="3" fillId="0" borderId="11" xfId="42" applyFont="1" applyFill="1" applyBorder="1" applyAlignment="1">
      <alignment/>
    </xf>
    <xf numFmtId="43" fontId="3" fillId="0" borderId="11" xfId="42" applyFont="1" applyFill="1" applyBorder="1" applyAlignment="1">
      <alignment horizontal="center" vertical="center" wrapText="1"/>
    </xf>
    <xf numFmtId="43" fontId="11" fillId="0" borderId="11" xfId="42" applyFont="1" applyFill="1" applyBorder="1" applyAlignment="1">
      <alignment/>
    </xf>
    <xf numFmtId="43" fontId="11" fillId="0" borderId="11" xfId="42" applyFont="1" applyFill="1" applyBorder="1" applyAlignment="1">
      <alignment horizontal="center" vertical="center"/>
    </xf>
    <xf numFmtId="43" fontId="3" fillId="33" borderId="14" xfId="42" applyFont="1" applyFill="1" applyBorder="1" applyAlignment="1">
      <alignment/>
    </xf>
    <xf numFmtId="43" fontId="11" fillId="0" borderId="0" xfId="42" applyFont="1" applyFill="1" applyBorder="1" applyAlignment="1">
      <alignment/>
    </xf>
    <xf numFmtId="43" fontId="66" fillId="33" borderId="13" xfId="0" applyNumberFormat="1" applyFont="1" applyFill="1" applyBorder="1" applyAlignment="1">
      <alignment horizontal="left" vertical="center" wrapText="1" indent="2"/>
    </xf>
    <xf numFmtId="43" fontId="66" fillId="33" borderId="0" xfId="0" applyNumberFormat="1" applyFont="1" applyFill="1" applyAlignment="1">
      <alignment wrapText="1"/>
    </xf>
    <xf numFmtId="0" fontId="66" fillId="33" borderId="10"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6" fillId="33" borderId="19" xfId="0" applyFont="1" applyFill="1" applyBorder="1" applyAlignment="1">
      <alignment horizontal="center" vertical="center" wrapText="1"/>
    </xf>
    <xf numFmtId="43" fontId="66" fillId="33" borderId="22" xfId="0" applyNumberFormat="1" applyFont="1" applyFill="1" applyBorder="1" applyAlignment="1">
      <alignment horizontal="left" vertical="center" wrapText="1" indent="2"/>
    </xf>
    <xf numFmtId="0" fontId="69" fillId="33" borderId="23" xfId="0" applyFont="1" applyFill="1" applyBorder="1" applyAlignment="1">
      <alignment horizontal="center" vertical="center" wrapText="1"/>
    </xf>
    <xf numFmtId="43" fontId="66" fillId="33" borderId="24" xfId="0" applyNumberFormat="1" applyFont="1" applyFill="1" applyBorder="1" applyAlignment="1">
      <alignment horizontal="left" vertical="center" wrapText="1" indent="2"/>
    </xf>
    <xf numFmtId="0" fontId="18" fillId="0" borderId="12" xfId="57" applyFont="1" applyFill="1" applyBorder="1" applyAlignment="1" applyProtection="1">
      <alignment horizontal="left" vertical="center" indent="5"/>
      <protection/>
    </xf>
    <xf numFmtId="0" fontId="11" fillId="0" borderId="12" xfId="57" applyFont="1" applyFill="1" applyBorder="1" applyAlignment="1" applyProtection="1">
      <alignment horizontal="left" vertical="center" indent="4"/>
      <protection/>
    </xf>
    <xf numFmtId="43" fontId="3" fillId="33" borderId="0" xfId="0" applyNumberFormat="1" applyFont="1" applyFill="1" applyBorder="1" applyAlignment="1">
      <alignment/>
    </xf>
    <xf numFmtId="43" fontId="3" fillId="0" borderId="11" xfId="42" applyFont="1" applyFill="1" applyBorder="1" applyAlignment="1">
      <alignment horizontal="center" vertical="center"/>
    </xf>
    <xf numFmtId="43" fontId="3" fillId="0" borderId="0" xfId="0" applyNumberFormat="1" applyFont="1" applyFill="1" applyBorder="1" applyAlignment="1">
      <alignment/>
    </xf>
    <xf numFmtId="0" fontId="70" fillId="0" borderId="11" xfId="0" applyFont="1" applyBorder="1" applyAlignment="1">
      <alignment wrapText="1"/>
    </xf>
    <xf numFmtId="0" fontId="70" fillId="0" borderId="11" xfId="0" applyFont="1" applyBorder="1" applyAlignment="1">
      <alignment horizontal="center" vertical="center" wrapText="1"/>
    </xf>
    <xf numFmtId="174" fontId="19" fillId="0" borderId="11" xfId="44" applyNumberFormat="1" applyFont="1" applyFill="1" applyBorder="1" applyAlignment="1">
      <alignment horizontal="center" vertical="center" wrapText="1"/>
    </xf>
    <xf numFmtId="0" fontId="71" fillId="0" borderId="25" xfId="0" applyFont="1" applyFill="1" applyBorder="1" applyAlignment="1">
      <alignment horizontal="left" vertical="center"/>
    </xf>
    <xf numFmtId="0" fontId="71" fillId="33" borderId="0" xfId="0" applyFont="1" applyFill="1" applyAlignment="1">
      <alignment wrapText="1"/>
    </xf>
    <xf numFmtId="0" fontId="67" fillId="33" borderId="0" xfId="0" applyFont="1" applyFill="1" applyAlignment="1">
      <alignment horizontal="center" vertical="center" wrapText="1"/>
    </xf>
    <xf numFmtId="0" fontId="71" fillId="0" borderId="11" xfId="0" applyFont="1" applyFill="1" applyBorder="1" applyAlignment="1">
      <alignment horizontal="left" vertical="center"/>
    </xf>
    <xf numFmtId="43" fontId="67" fillId="0" borderId="11" xfId="42" applyFont="1" applyBorder="1" applyAlignment="1">
      <alignment wrapText="1"/>
    </xf>
    <xf numFmtId="43" fontId="67" fillId="0" borderId="16" xfId="42" applyFont="1" applyBorder="1" applyAlignment="1">
      <alignment wrapText="1"/>
    </xf>
    <xf numFmtId="0" fontId="67" fillId="0" borderId="0" xfId="0" applyFont="1" applyFill="1" applyBorder="1" applyAlignment="1" applyProtection="1">
      <alignment/>
      <protection/>
    </xf>
    <xf numFmtId="0" fontId="6" fillId="35" borderId="11" xfId="0" applyFont="1" applyFill="1" applyBorder="1" applyAlignment="1" applyProtection="1">
      <alignment horizontal="center" vertical="center" wrapText="1"/>
      <protection/>
    </xf>
    <xf numFmtId="0" fontId="67" fillId="35" borderId="0" xfId="0" applyFont="1" applyFill="1" applyBorder="1" applyAlignment="1" applyProtection="1">
      <alignment/>
      <protection/>
    </xf>
    <xf numFmtId="0" fontId="67" fillId="0" borderId="0" xfId="0" applyFont="1" applyFill="1" applyBorder="1" applyAlignment="1" applyProtection="1">
      <alignment horizontal="center"/>
      <protection/>
    </xf>
    <xf numFmtId="0" fontId="6" fillId="36" borderId="11" xfId="0" applyFont="1" applyFill="1" applyBorder="1" applyAlignment="1" applyProtection="1">
      <alignment horizontal="center" vertical="center" wrapText="1"/>
      <protection/>
    </xf>
    <xf numFmtId="0" fontId="66" fillId="35" borderId="0" xfId="0" applyFont="1" applyFill="1" applyBorder="1" applyAlignment="1" applyProtection="1">
      <alignment/>
      <protection/>
    </xf>
    <xf numFmtId="0" fontId="67" fillId="37" borderId="11" xfId="0" applyFont="1" applyFill="1" applyBorder="1" applyAlignment="1" applyProtection="1">
      <alignment/>
      <protection/>
    </xf>
    <xf numFmtId="0" fontId="67" fillId="37" borderId="11" xfId="0" applyFont="1" applyFill="1" applyBorder="1" applyAlignment="1" applyProtection="1">
      <alignment horizontal="center"/>
      <protection/>
    </xf>
    <xf numFmtId="0" fontId="67" fillId="37" borderId="0" xfId="0" applyFont="1" applyFill="1" applyBorder="1" applyAlignment="1" applyProtection="1">
      <alignment/>
      <protection/>
    </xf>
    <xf numFmtId="0" fontId="0" fillId="35" borderId="11" xfId="0" applyFill="1" applyBorder="1" applyAlignment="1" applyProtection="1">
      <alignment horizontal="center" vertical="center"/>
      <protection/>
    </xf>
    <xf numFmtId="0" fontId="0" fillId="35" borderId="11" xfId="0" applyFill="1" applyBorder="1" applyAlignment="1" applyProtection="1">
      <alignment horizontal="center"/>
      <protection/>
    </xf>
    <xf numFmtId="0" fontId="67" fillId="35" borderId="11" xfId="0" applyFont="1" applyFill="1" applyBorder="1" applyAlignment="1" applyProtection="1">
      <alignment horizontal="center"/>
      <protection/>
    </xf>
    <xf numFmtId="49" fontId="25" fillId="37" borderId="26" xfId="0" applyNumberFormat="1" applyFont="1" applyFill="1" applyBorder="1" applyAlignment="1">
      <alignment horizontal="center" vertical="center" wrapText="1"/>
    </xf>
    <xf numFmtId="0" fontId="29" fillId="2" borderId="0" xfId="0" applyFont="1" applyFill="1" applyAlignment="1" applyProtection="1">
      <alignment/>
      <protection/>
    </xf>
    <xf numFmtId="0" fontId="28" fillId="20" borderId="11" xfId="0" applyNumberFormat="1" applyFont="1" applyFill="1" applyBorder="1" applyAlignment="1">
      <alignment horizontal="center" vertical="center" wrapText="1"/>
    </xf>
    <xf numFmtId="4" fontId="25" fillId="37" borderId="27" xfId="0" applyNumberFormat="1" applyFont="1" applyFill="1" applyBorder="1" applyAlignment="1">
      <alignment horizontal="center" vertical="center" wrapText="1"/>
    </xf>
    <xf numFmtId="0" fontId="28" fillId="37" borderId="11" xfId="0" applyNumberFormat="1" applyFont="1" applyFill="1" applyBorder="1" applyAlignment="1">
      <alignment horizontal="center" vertical="center" wrapText="1"/>
    </xf>
    <xf numFmtId="2" fontId="25" fillId="37" borderId="26" xfId="42" applyNumberFormat="1" applyFont="1" applyFill="1" applyBorder="1" applyAlignment="1">
      <alignment horizontal="center" vertical="center" wrapText="1"/>
    </xf>
    <xf numFmtId="0" fontId="28" fillId="37" borderId="16" xfId="0" applyNumberFormat="1" applyFont="1" applyFill="1" applyBorder="1" applyAlignment="1">
      <alignment horizontal="center" vertical="center" wrapText="1"/>
    </xf>
    <xf numFmtId="0" fontId="29" fillId="37" borderId="0" xfId="0" applyFont="1" applyFill="1" applyAlignment="1" applyProtection="1">
      <alignment/>
      <protection/>
    </xf>
    <xf numFmtId="49" fontId="25" fillId="37" borderId="28" xfId="0" applyNumberFormat="1" applyFont="1" applyFill="1" applyBorder="1" applyAlignment="1">
      <alignment horizontal="center" vertical="center" wrapText="1"/>
    </xf>
    <xf numFmtId="0" fontId="28" fillId="37" borderId="27" xfId="0" applyNumberFormat="1" applyFont="1" applyFill="1" applyBorder="1" applyAlignment="1">
      <alignment horizontal="center" vertical="center" wrapText="1"/>
    </xf>
    <xf numFmtId="2" fontId="25" fillId="37" borderId="28" xfId="42" applyNumberFormat="1" applyFont="1" applyFill="1" applyBorder="1" applyAlignment="1">
      <alignment horizontal="center" vertical="center" wrapText="1"/>
    </xf>
    <xf numFmtId="0" fontId="28" fillId="37" borderId="29" xfId="0" applyNumberFormat="1" applyFont="1" applyFill="1" applyBorder="1" applyAlignment="1">
      <alignment horizontal="center" vertical="center" wrapText="1"/>
    </xf>
    <xf numFmtId="49" fontId="25" fillId="2" borderId="11" xfId="0" applyNumberFormat="1" applyFont="1" applyFill="1" applyBorder="1" applyAlignment="1">
      <alignment horizontal="center" vertical="center" wrapText="1"/>
    </xf>
    <xf numFmtId="49" fontId="25" fillId="2" borderId="11" xfId="0" applyNumberFormat="1" applyFont="1" applyFill="1" applyBorder="1" applyAlignment="1">
      <alignment vertical="center" wrapText="1"/>
    </xf>
    <xf numFmtId="0" fontId="28" fillId="2" borderId="11" xfId="0" applyNumberFormat="1" applyFont="1" applyFill="1" applyBorder="1" applyAlignment="1">
      <alignment horizontal="center" vertical="center" wrapText="1"/>
    </xf>
    <xf numFmtId="0" fontId="28" fillId="2" borderId="11" xfId="0" applyNumberFormat="1" applyFont="1" applyFill="1" applyBorder="1" applyAlignment="1">
      <alignment vertical="center"/>
    </xf>
    <xf numFmtId="0" fontId="28" fillId="2" borderId="26" xfId="0" applyNumberFormat="1" applyFont="1" applyFill="1" applyBorder="1" applyAlignment="1">
      <alignment horizontal="center" vertical="center" wrapText="1"/>
    </xf>
    <xf numFmtId="0" fontId="28" fillId="2" borderId="16" xfId="0" applyNumberFormat="1" applyFont="1" applyFill="1" applyBorder="1" applyAlignment="1">
      <alignment horizontal="center" vertical="center" wrapText="1"/>
    </xf>
    <xf numFmtId="2" fontId="25" fillId="2" borderId="11" xfId="42" applyNumberFormat="1" applyFont="1" applyFill="1" applyBorder="1" applyAlignment="1">
      <alignment horizontal="center" vertical="center" wrapText="1"/>
    </xf>
    <xf numFmtId="2" fontId="29" fillId="2" borderId="0" xfId="0" applyNumberFormat="1" applyFont="1" applyFill="1" applyAlignment="1" applyProtection="1">
      <alignment/>
      <protection/>
    </xf>
    <xf numFmtId="0" fontId="29" fillId="2" borderId="0" xfId="0" applyFont="1" applyFill="1" applyAlignment="1" applyProtection="1">
      <alignment horizontal="left"/>
      <protection/>
    </xf>
    <xf numFmtId="0" fontId="29" fillId="2" borderId="0" xfId="0" applyFont="1" applyFill="1" applyAlignment="1" applyProtection="1">
      <alignment/>
      <protection/>
    </xf>
    <xf numFmtId="49" fontId="30" fillId="37" borderId="26" xfId="0" applyNumberFormat="1" applyFont="1" applyFill="1" applyBorder="1" applyAlignment="1">
      <alignment horizontal="center" vertical="center" wrapText="1"/>
    </xf>
    <xf numFmtId="0" fontId="72" fillId="0" borderId="0" xfId="0" applyFont="1" applyFill="1" applyBorder="1" applyAlignment="1" applyProtection="1">
      <alignment horizontal="right"/>
      <protection/>
    </xf>
    <xf numFmtId="0" fontId="6" fillId="0" borderId="11"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11" xfId="0" applyFont="1" applyFill="1" applyBorder="1" applyAlignment="1" applyProtection="1">
      <alignment horizontal="right" vertical="center"/>
      <protection/>
    </xf>
    <xf numFmtId="0" fontId="5" fillId="35" borderId="11" xfId="0" applyFont="1" applyFill="1" applyBorder="1" applyAlignment="1" applyProtection="1">
      <alignment horizontal="center" vertical="center" wrapText="1"/>
      <protection/>
    </xf>
    <xf numFmtId="0" fontId="66" fillId="0" borderId="11" xfId="0" applyFont="1" applyFill="1" applyBorder="1" applyAlignment="1" applyProtection="1">
      <alignment horizontal="left" vertical="center"/>
      <protection/>
    </xf>
    <xf numFmtId="0" fontId="28" fillId="37" borderId="27" xfId="0" applyNumberFormat="1" applyFont="1" applyFill="1" applyBorder="1" applyAlignment="1">
      <alignment horizontal="center" vertical="center" wrapText="1"/>
    </xf>
    <xf numFmtId="0" fontId="28" fillId="37" borderId="28" xfId="0" applyNumberFormat="1" applyFont="1" applyFill="1" applyBorder="1" applyAlignment="1">
      <alignment horizontal="center" vertical="center" wrapText="1"/>
    </xf>
    <xf numFmtId="49" fontId="25" fillId="37" borderId="27" xfId="0" applyNumberFormat="1" applyFont="1" applyFill="1" applyBorder="1" applyAlignment="1">
      <alignment horizontal="center" vertical="center" wrapText="1"/>
    </xf>
    <xf numFmtId="49" fontId="25" fillId="37" borderId="28" xfId="0" applyNumberFormat="1" applyFont="1" applyFill="1" applyBorder="1" applyAlignment="1">
      <alignment horizontal="center" vertical="center" wrapText="1"/>
    </xf>
    <xf numFmtId="49" fontId="25" fillId="37" borderId="26" xfId="0" applyNumberFormat="1" applyFont="1" applyFill="1" applyBorder="1" applyAlignment="1">
      <alignment horizontal="center" vertical="center" wrapText="1"/>
    </xf>
    <xf numFmtId="0" fontId="28" fillId="37" borderId="26" xfId="0" applyNumberFormat="1" applyFont="1" applyFill="1" applyBorder="1" applyAlignment="1">
      <alignment horizontal="center" vertical="center" wrapText="1"/>
    </xf>
    <xf numFmtId="0" fontId="27" fillId="2" borderId="0" xfId="0" applyFont="1" applyFill="1" applyAlignment="1" applyProtection="1">
      <alignment horizontal="right"/>
      <protection/>
    </xf>
    <xf numFmtId="0" fontId="28" fillId="2" borderId="0" xfId="0" applyFont="1" applyFill="1" applyBorder="1" applyAlignment="1">
      <alignment horizontal="center" vertical="center" wrapText="1"/>
    </xf>
    <xf numFmtId="0" fontId="28" fillId="20" borderId="10" xfId="0" applyNumberFormat="1" applyFont="1" applyFill="1" applyBorder="1" applyAlignment="1">
      <alignment horizontal="center" vertical="center" wrapText="1"/>
    </xf>
    <xf numFmtId="0" fontId="28" fillId="20" borderId="12" xfId="0" applyNumberFormat="1" applyFont="1" applyFill="1" applyBorder="1" applyAlignment="1">
      <alignment horizontal="center" vertical="center" wrapText="1"/>
    </xf>
    <xf numFmtId="0" fontId="28" fillId="20" borderId="18" xfId="0" applyNumberFormat="1" applyFont="1" applyFill="1" applyBorder="1" applyAlignment="1">
      <alignment horizontal="center" vertical="center" wrapText="1"/>
    </xf>
    <xf numFmtId="0" fontId="28" fillId="20" borderId="11" xfId="0" applyNumberFormat="1" applyFont="1" applyFill="1" applyBorder="1" applyAlignment="1">
      <alignment horizontal="center" vertical="center" wrapText="1"/>
    </xf>
    <xf numFmtId="0" fontId="28" fillId="20" borderId="19" xfId="0" applyNumberFormat="1" applyFont="1" applyFill="1" applyBorder="1" applyAlignment="1">
      <alignment horizontal="center" vertical="center" wrapText="1"/>
    </xf>
    <xf numFmtId="0" fontId="28" fillId="20" borderId="16" xfId="0" applyNumberFormat="1" applyFont="1" applyFill="1" applyBorder="1" applyAlignment="1">
      <alignment horizontal="center" vertical="center" wrapText="1"/>
    </xf>
    <xf numFmtId="0" fontId="29" fillId="2" borderId="0" xfId="0" applyFont="1" applyFill="1" applyAlignment="1" applyProtection="1">
      <alignment horizontal="left" vertical="center"/>
      <protection/>
    </xf>
    <xf numFmtId="0" fontId="29" fillId="2" borderId="0" xfId="0" applyFont="1" applyFill="1" applyAlignment="1" applyProtection="1">
      <alignment horizontal="left" vertical="center"/>
      <protection/>
    </xf>
    <xf numFmtId="49" fontId="25" fillId="2" borderId="11" xfId="0" applyNumberFormat="1" applyFont="1" applyFill="1" applyBorder="1" applyAlignment="1">
      <alignment horizontal="center" vertical="center" wrapText="1"/>
    </xf>
    <xf numFmtId="49" fontId="25" fillId="2" borderId="30" xfId="0" applyNumberFormat="1" applyFont="1" applyFill="1" applyBorder="1" applyAlignment="1">
      <alignment horizontal="center" vertical="center" wrapText="1"/>
    </xf>
    <xf numFmtId="49" fontId="25" fillId="2" borderId="31" xfId="0" applyNumberFormat="1" applyFont="1" applyFill="1" applyBorder="1" applyAlignment="1">
      <alignment horizontal="center" vertical="center" wrapText="1"/>
    </xf>
    <xf numFmtId="0" fontId="29" fillId="2" borderId="0" xfId="0" applyNumberFormat="1" applyFont="1" applyFill="1" applyBorder="1" applyAlignment="1">
      <alignment horizontal="justify" vertical="center" wrapText="1"/>
    </xf>
    <xf numFmtId="0" fontId="29" fillId="2" borderId="0" xfId="0" applyNumberFormat="1" applyFont="1" applyFill="1" applyBorder="1" applyAlignment="1">
      <alignment horizontal="justify" vertical="center" wrapText="1"/>
    </xf>
    <xf numFmtId="0" fontId="7" fillId="0" borderId="0" xfId="0" applyFont="1" applyFill="1" applyBorder="1" applyAlignment="1" applyProtection="1">
      <alignment horizontal="center" vertical="center" wrapText="1"/>
      <protection/>
    </xf>
    <xf numFmtId="0" fontId="69" fillId="0" borderId="0" xfId="0" applyFont="1" applyBorder="1" applyAlignment="1">
      <alignment horizontal="right" vertical="top" wrapText="1"/>
    </xf>
    <xf numFmtId="0" fontId="68" fillId="0" borderId="0" xfId="0" applyFont="1" applyAlignment="1">
      <alignment horizontal="right" wrapText="1"/>
    </xf>
    <xf numFmtId="0" fontId="67" fillId="0" borderId="32" xfId="0" applyFont="1" applyBorder="1" applyAlignment="1">
      <alignment horizontal="left" vertical="center" wrapText="1"/>
    </xf>
    <xf numFmtId="0" fontId="11" fillId="0" borderId="18" xfId="0" applyFont="1" applyFill="1" applyBorder="1" applyAlignment="1">
      <alignment horizontal="center"/>
    </xf>
    <xf numFmtId="0" fontId="11" fillId="0" borderId="11" xfId="0" applyFont="1" applyFill="1" applyBorder="1" applyAlignment="1">
      <alignment horizontal="center"/>
    </xf>
    <xf numFmtId="0" fontId="11" fillId="0" borderId="14" xfId="0" applyFont="1" applyFill="1" applyBorder="1" applyAlignment="1">
      <alignment horizontal="center"/>
    </xf>
    <xf numFmtId="43" fontId="11" fillId="0" borderId="18" xfId="42" applyFont="1" applyFill="1" applyBorder="1" applyAlignment="1">
      <alignment horizontal="center"/>
    </xf>
    <xf numFmtId="43" fontId="11" fillId="0" borderId="11" xfId="42" applyFont="1" applyFill="1" applyBorder="1" applyAlignment="1">
      <alignment horizontal="center"/>
    </xf>
    <xf numFmtId="43" fontId="11" fillId="0" borderId="14" xfId="42" applyFont="1" applyFill="1" applyBorder="1" applyAlignment="1">
      <alignment horizontal="center"/>
    </xf>
    <xf numFmtId="0" fontId="3" fillId="0" borderId="18" xfId="0" applyFont="1" applyFill="1" applyBorder="1" applyAlignment="1">
      <alignment horizontal="center" vertical="center" wrapText="1"/>
    </xf>
    <xf numFmtId="0" fontId="14" fillId="0" borderId="0" xfId="0" applyFont="1" applyFill="1" applyAlignment="1" applyProtection="1">
      <alignment horizontal="right"/>
      <protection/>
    </xf>
    <xf numFmtId="0" fontId="3" fillId="0" borderId="10" xfId="57" applyFont="1" applyFill="1" applyBorder="1" applyAlignment="1" applyProtection="1">
      <alignment horizontal="center" vertical="center" wrapText="1"/>
      <protection/>
    </xf>
    <xf numFmtId="0" fontId="3" fillId="0" borderId="12" xfId="57" applyFont="1" applyFill="1" applyBorder="1" applyAlignment="1" applyProtection="1">
      <alignment horizontal="center" vertical="center" wrapText="1"/>
      <protection/>
    </xf>
    <xf numFmtId="0" fontId="11" fillId="0" borderId="32" xfId="0" applyFont="1" applyFill="1" applyBorder="1" applyAlignment="1">
      <alignment horizontal="left" vertical="center"/>
    </xf>
    <xf numFmtId="0" fontId="11" fillId="0" borderId="0" xfId="0" applyFont="1" applyFill="1" applyBorder="1" applyAlignment="1">
      <alignment horizontal="left" vertical="center"/>
    </xf>
    <xf numFmtId="43" fontId="3" fillId="0" borderId="18" xfId="42" applyFont="1" applyFill="1" applyBorder="1" applyAlignment="1">
      <alignment horizontal="center" vertical="center" wrapText="1"/>
    </xf>
    <xf numFmtId="0" fontId="3" fillId="0" borderId="1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0" borderId="0" xfId="0" applyFont="1" applyFill="1" applyBorder="1" applyAlignment="1">
      <alignment horizontal="right"/>
    </xf>
    <xf numFmtId="0" fontId="5" fillId="0" borderId="0" xfId="0" applyFont="1" applyBorder="1" applyAlignment="1">
      <alignment horizontal="left" vertical="center" wrapText="1"/>
    </xf>
    <xf numFmtId="0" fontId="67" fillId="0" borderId="0" xfId="0" applyFont="1" applyBorder="1" applyAlignment="1">
      <alignment horizontal="left" vertical="center" wrapText="1"/>
    </xf>
    <xf numFmtId="0" fontId="66" fillId="33" borderId="10"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 fillId="0" borderId="0" xfId="0" applyFont="1" applyBorder="1" applyAlignment="1">
      <alignment horizontal="left" wrapText="1"/>
    </xf>
    <xf numFmtId="0" fontId="67" fillId="0" borderId="0" xfId="0" applyFont="1" applyBorder="1" applyAlignment="1">
      <alignment horizontal="left" wrapText="1"/>
    </xf>
    <xf numFmtId="0" fontId="4" fillId="0" borderId="0" xfId="0" applyFont="1" applyFill="1" applyBorder="1" applyAlignment="1" applyProtection="1">
      <alignment horizontal="center" vertical="center" wrapText="1"/>
      <protection/>
    </xf>
    <xf numFmtId="0" fontId="67" fillId="0" borderId="32" xfId="0" applyFon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6"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73"/>
  <sheetViews>
    <sheetView zoomScalePageLayoutView="0" workbookViewId="0" topLeftCell="A1">
      <selection activeCell="A2" sqref="A2:L2"/>
    </sheetView>
  </sheetViews>
  <sheetFormatPr defaultColWidth="9.140625" defaultRowHeight="15"/>
  <cols>
    <col min="1" max="1" width="15.28125" style="77" customWidth="1"/>
    <col min="2" max="2" width="16.57421875" style="80" customWidth="1"/>
    <col min="3" max="3" width="21.28125" style="77" customWidth="1"/>
    <col min="4" max="4" width="12.7109375" style="80" customWidth="1"/>
    <col min="5" max="5" width="11.28125" style="80" customWidth="1"/>
    <col min="6" max="6" width="30.140625" style="80" customWidth="1"/>
    <col min="7" max="7" width="27.421875" style="80" customWidth="1"/>
    <col min="8" max="10" width="6.28125" style="77" customWidth="1"/>
    <col min="11" max="11" width="11.57421875" style="77" customWidth="1"/>
    <col min="12" max="12" width="19.57421875" style="77" customWidth="1"/>
    <col min="13" max="16384" width="9.140625" style="77" customWidth="1"/>
  </cols>
  <sheetData>
    <row r="1" spans="1:12" ht="26.25" customHeight="1">
      <c r="A1" s="112" t="s">
        <v>104</v>
      </c>
      <c r="B1" s="112"/>
      <c r="C1" s="112"/>
      <c r="D1" s="112"/>
      <c r="E1" s="112"/>
      <c r="F1" s="112"/>
      <c r="G1" s="112"/>
      <c r="H1" s="112"/>
      <c r="I1" s="112"/>
      <c r="J1" s="112"/>
      <c r="K1" s="112"/>
      <c r="L1" s="112"/>
    </row>
    <row r="2" spans="1:12" ht="26.25" customHeight="1">
      <c r="A2" s="113" t="s">
        <v>375</v>
      </c>
      <c r="B2" s="114"/>
      <c r="C2" s="114"/>
      <c r="D2" s="114"/>
      <c r="E2" s="114"/>
      <c r="F2" s="114"/>
      <c r="G2" s="114"/>
      <c r="H2" s="114"/>
      <c r="I2" s="114"/>
      <c r="J2" s="114"/>
      <c r="K2" s="114"/>
      <c r="L2" s="114"/>
    </row>
    <row r="3" spans="1:12" ht="26.25" customHeight="1">
      <c r="A3" s="115" t="s">
        <v>11</v>
      </c>
      <c r="B3" s="115"/>
      <c r="C3" s="115"/>
      <c r="D3" s="115"/>
      <c r="E3" s="115"/>
      <c r="F3" s="115"/>
      <c r="G3" s="115"/>
      <c r="H3" s="115"/>
      <c r="I3" s="115"/>
      <c r="J3" s="115"/>
      <c r="K3" s="115"/>
      <c r="L3" s="115"/>
    </row>
    <row r="4" spans="1:12" s="82" customFormat="1" ht="46.5" customHeight="1">
      <c r="A4" s="81" t="s">
        <v>105</v>
      </c>
      <c r="B4" s="81" t="s">
        <v>106</v>
      </c>
      <c r="C4" s="81" t="s">
        <v>107</v>
      </c>
      <c r="D4" s="81" t="s">
        <v>108</v>
      </c>
      <c r="E4" s="81" t="s">
        <v>109</v>
      </c>
      <c r="F4" s="81" t="s">
        <v>110</v>
      </c>
      <c r="G4" s="81" t="s">
        <v>111</v>
      </c>
      <c r="H4" s="81" t="s">
        <v>112</v>
      </c>
      <c r="I4" s="81" t="s">
        <v>113</v>
      </c>
      <c r="J4" s="81" t="s">
        <v>114</v>
      </c>
      <c r="K4" s="81" t="s">
        <v>115</v>
      </c>
      <c r="L4" s="81" t="s">
        <v>116</v>
      </c>
    </row>
    <row r="5" spans="1:12" s="85" customFormat="1" ht="26.25" customHeight="1">
      <c r="A5" s="83">
        <v>3100000</v>
      </c>
      <c r="B5" s="83">
        <v>99</v>
      </c>
      <c r="C5" s="83" t="s">
        <v>121</v>
      </c>
      <c r="D5" s="83" t="s">
        <v>122</v>
      </c>
      <c r="E5" s="84">
        <v>1</v>
      </c>
      <c r="F5" s="83" t="s">
        <v>123</v>
      </c>
      <c r="G5" s="84" t="s">
        <v>120</v>
      </c>
      <c r="H5" s="83"/>
      <c r="I5" s="83"/>
      <c r="J5" s="83"/>
      <c r="K5" s="83"/>
      <c r="L5" s="84"/>
    </row>
    <row r="6" spans="1:12" s="85" customFormat="1" ht="26.25" customHeight="1">
      <c r="A6" s="83">
        <v>3100000</v>
      </c>
      <c r="B6" s="83">
        <v>1498</v>
      </c>
      <c r="C6" s="83" t="s">
        <v>117</v>
      </c>
      <c r="D6" s="83" t="s">
        <v>118</v>
      </c>
      <c r="E6" s="84">
        <v>1</v>
      </c>
      <c r="F6" s="83" t="s">
        <v>119</v>
      </c>
      <c r="G6" s="84" t="s">
        <v>120</v>
      </c>
      <c r="H6" s="83"/>
      <c r="I6" s="83"/>
      <c r="J6" s="83"/>
      <c r="K6" s="83"/>
      <c r="L6" s="84"/>
    </row>
    <row r="7" spans="1:12" s="85" customFormat="1" ht="26.25" customHeight="1">
      <c r="A7" s="83">
        <v>3200000</v>
      </c>
      <c r="B7" s="83">
        <v>1215.5</v>
      </c>
      <c r="C7" s="83" t="s">
        <v>121</v>
      </c>
      <c r="D7" s="83" t="s">
        <v>118</v>
      </c>
      <c r="E7" s="84">
        <v>1</v>
      </c>
      <c r="F7" s="83" t="s">
        <v>124</v>
      </c>
      <c r="G7" s="84" t="s">
        <v>120</v>
      </c>
      <c r="H7" s="83"/>
      <c r="I7" s="83"/>
      <c r="J7" s="83"/>
      <c r="K7" s="83"/>
      <c r="L7" s="84"/>
    </row>
    <row r="8" spans="1:12" s="85" customFormat="1" ht="26.25" customHeight="1">
      <c r="A8" s="83">
        <v>3200000</v>
      </c>
      <c r="B8" s="83">
        <v>13644.88</v>
      </c>
      <c r="C8" s="83" t="s">
        <v>117</v>
      </c>
      <c r="D8" s="83" t="s">
        <v>126</v>
      </c>
      <c r="E8" s="84">
        <v>1</v>
      </c>
      <c r="F8" s="83" t="s">
        <v>119</v>
      </c>
      <c r="G8" s="84" t="s">
        <v>120</v>
      </c>
      <c r="H8" s="83"/>
      <c r="I8" s="83"/>
      <c r="J8" s="83"/>
      <c r="K8" s="83"/>
      <c r="L8" s="84"/>
    </row>
    <row r="9" spans="1:12" s="85" customFormat="1" ht="26.25" customHeight="1">
      <c r="A9" s="83">
        <v>3200000</v>
      </c>
      <c r="B9" s="83">
        <v>813.5</v>
      </c>
      <c r="C9" s="83" t="s">
        <v>121</v>
      </c>
      <c r="D9" s="83" t="s">
        <v>122</v>
      </c>
      <c r="E9" s="84">
        <v>1</v>
      </c>
      <c r="F9" s="83" t="s">
        <v>123</v>
      </c>
      <c r="G9" s="84" t="s">
        <v>120</v>
      </c>
      <c r="H9" s="83"/>
      <c r="I9" s="83"/>
      <c r="J9" s="83"/>
      <c r="K9" s="83"/>
      <c r="L9" s="84"/>
    </row>
    <row r="10" spans="1:12" s="85" customFormat="1" ht="26.25" customHeight="1">
      <c r="A10" s="83">
        <v>3200000</v>
      </c>
      <c r="B10" s="83">
        <v>584</v>
      </c>
      <c r="C10" s="83" t="s">
        <v>121</v>
      </c>
      <c r="D10" s="83" t="s">
        <v>122</v>
      </c>
      <c r="E10" s="84">
        <v>1</v>
      </c>
      <c r="F10" s="83" t="s">
        <v>123</v>
      </c>
      <c r="G10" s="84" t="s">
        <v>120</v>
      </c>
      <c r="H10" s="83"/>
      <c r="I10" s="83"/>
      <c r="J10" s="83"/>
      <c r="K10" s="83"/>
      <c r="L10" s="84"/>
    </row>
    <row r="11" spans="1:12" s="85" customFormat="1" ht="26.25" customHeight="1">
      <c r="A11" s="83">
        <v>9100000</v>
      </c>
      <c r="B11" s="83">
        <v>15072</v>
      </c>
      <c r="C11" s="83" t="s">
        <v>125</v>
      </c>
      <c r="D11" s="83" t="s">
        <v>126</v>
      </c>
      <c r="E11" s="84">
        <v>1</v>
      </c>
      <c r="F11" s="83"/>
      <c r="G11" s="84" t="s">
        <v>120</v>
      </c>
      <c r="H11" s="83"/>
      <c r="I11" s="83"/>
      <c r="J11" s="83"/>
      <c r="K11" s="83"/>
      <c r="L11" s="84"/>
    </row>
    <row r="12" spans="1:12" s="85" customFormat="1" ht="26.25" customHeight="1">
      <c r="A12" s="83">
        <v>9100000</v>
      </c>
      <c r="B12" s="83">
        <v>3131.88</v>
      </c>
      <c r="C12" s="83" t="s">
        <v>125</v>
      </c>
      <c r="D12" s="83" t="s">
        <v>122</v>
      </c>
      <c r="E12" s="84">
        <v>1</v>
      </c>
      <c r="F12" s="83"/>
      <c r="G12" s="84" t="s">
        <v>120</v>
      </c>
      <c r="H12" s="83"/>
      <c r="I12" s="83"/>
      <c r="J12" s="83"/>
      <c r="K12" s="83"/>
      <c r="L12" s="84"/>
    </row>
    <row r="13" spans="1:12" s="85" customFormat="1" ht="26.25" customHeight="1">
      <c r="A13" s="83">
        <v>9100000</v>
      </c>
      <c r="B13" s="83">
        <v>12632</v>
      </c>
      <c r="C13" s="83" t="s">
        <v>125</v>
      </c>
      <c r="D13" s="83" t="s">
        <v>126</v>
      </c>
      <c r="E13" s="84">
        <v>1</v>
      </c>
      <c r="F13" s="83"/>
      <c r="G13" s="84" t="s">
        <v>120</v>
      </c>
      <c r="H13" s="83"/>
      <c r="I13" s="83"/>
      <c r="J13" s="83"/>
      <c r="K13" s="83"/>
      <c r="L13" s="84"/>
    </row>
    <row r="14" spans="1:12" s="85" customFormat="1" ht="26.25" customHeight="1">
      <c r="A14" s="83">
        <v>15100000</v>
      </c>
      <c r="B14" s="83">
        <v>1153.5</v>
      </c>
      <c r="C14" s="83" t="s">
        <v>121</v>
      </c>
      <c r="D14" s="83" t="s">
        <v>122</v>
      </c>
      <c r="E14" s="84">
        <v>1</v>
      </c>
      <c r="F14" s="83" t="s">
        <v>123</v>
      </c>
      <c r="G14" s="84" t="s">
        <v>120</v>
      </c>
      <c r="H14" s="83"/>
      <c r="I14" s="83"/>
      <c r="J14" s="83"/>
      <c r="K14" s="83"/>
      <c r="L14" s="84"/>
    </row>
    <row r="15" spans="1:12" s="85" customFormat="1" ht="26.25" customHeight="1">
      <c r="A15" s="83">
        <v>15100000</v>
      </c>
      <c r="B15" s="83">
        <v>34360</v>
      </c>
      <c r="C15" s="83" t="s">
        <v>117</v>
      </c>
      <c r="D15" s="83" t="s">
        <v>118</v>
      </c>
      <c r="E15" s="84">
        <v>1</v>
      </c>
      <c r="F15" s="83" t="s">
        <v>119</v>
      </c>
      <c r="G15" s="84" t="s">
        <v>120</v>
      </c>
      <c r="H15" s="83"/>
      <c r="I15" s="83"/>
      <c r="J15" s="83"/>
      <c r="K15" s="83"/>
      <c r="L15" s="84"/>
    </row>
    <row r="16" spans="1:12" s="85" customFormat="1" ht="26.25" customHeight="1">
      <c r="A16" s="83">
        <v>15100000</v>
      </c>
      <c r="B16" s="83">
        <v>3145.5</v>
      </c>
      <c r="C16" s="83" t="s">
        <v>121</v>
      </c>
      <c r="D16" s="83" t="s">
        <v>118</v>
      </c>
      <c r="E16" s="84">
        <v>1</v>
      </c>
      <c r="F16" s="83" t="s">
        <v>124</v>
      </c>
      <c r="G16" s="84" t="s">
        <v>120</v>
      </c>
      <c r="H16" s="83"/>
      <c r="I16" s="83"/>
      <c r="J16" s="83"/>
      <c r="K16" s="83"/>
      <c r="L16" s="84"/>
    </row>
    <row r="17" spans="1:12" s="85" customFormat="1" ht="26.25" customHeight="1">
      <c r="A17" s="83">
        <v>15100000</v>
      </c>
      <c r="B17" s="83">
        <v>2843</v>
      </c>
      <c r="C17" s="83" t="s">
        <v>121</v>
      </c>
      <c r="D17" s="83" t="s">
        <v>122</v>
      </c>
      <c r="E17" s="84">
        <v>1</v>
      </c>
      <c r="F17" s="83" t="s">
        <v>123</v>
      </c>
      <c r="G17" s="84" t="s">
        <v>120</v>
      </c>
      <c r="H17" s="83"/>
      <c r="I17" s="83"/>
      <c r="J17" s="83"/>
      <c r="K17" s="83"/>
      <c r="L17" s="84"/>
    </row>
    <row r="18" spans="1:12" s="85" customFormat="1" ht="26.25" customHeight="1">
      <c r="A18" s="83">
        <v>15200000</v>
      </c>
      <c r="B18" s="83">
        <v>9444.7</v>
      </c>
      <c r="C18" s="83" t="s">
        <v>117</v>
      </c>
      <c r="D18" s="83" t="s">
        <v>126</v>
      </c>
      <c r="E18" s="84">
        <v>1</v>
      </c>
      <c r="F18" s="83" t="s">
        <v>119</v>
      </c>
      <c r="G18" s="84" t="s">
        <v>120</v>
      </c>
      <c r="H18" s="83"/>
      <c r="I18" s="83"/>
      <c r="J18" s="83"/>
      <c r="K18" s="83"/>
      <c r="L18" s="84"/>
    </row>
    <row r="19" spans="1:12" s="85" customFormat="1" ht="26.25" customHeight="1">
      <c r="A19" s="83">
        <v>15200000</v>
      </c>
      <c r="B19" s="83">
        <v>660</v>
      </c>
      <c r="C19" s="83" t="s">
        <v>121</v>
      </c>
      <c r="D19" s="83" t="s">
        <v>122</v>
      </c>
      <c r="E19" s="84">
        <v>1</v>
      </c>
      <c r="F19" s="83" t="s">
        <v>123</v>
      </c>
      <c r="G19" s="84" t="s">
        <v>120</v>
      </c>
      <c r="H19" s="83"/>
      <c r="I19" s="83"/>
      <c r="J19" s="83"/>
      <c r="K19" s="83"/>
      <c r="L19" s="84"/>
    </row>
    <row r="20" spans="1:12" s="85" customFormat="1" ht="26.25" customHeight="1">
      <c r="A20" s="83">
        <v>15200000</v>
      </c>
      <c r="B20" s="83">
        <v>810</v>
      </c>
      <c r="C20" s="83" t="s">
        <v>121</v>
      </c>
      <c r="D20" s="83" t="s">
        <v>122</v>
      </c>
      <c r="E20" s="84">
        <v>1</v>
      </c>
      <c r="F20" s="83" t="s">
        <v>123</v>
      </c>
      <c r="G20" s="84" t="s">
        <v>120</v>
      </c>
      <c r="H20" s="83"/>
      <c r="I20" s="83"/>
      <c r="J20" s="83"/>
      <c r="K20" s="83"/>
      <c r="L20" s="84"/>
    </row>
    <row r="21" spans="1:12" s="85" customFormat="1" ht="26.25" customHeight="1">
      <c r="A21" s="83">
        <v>15200000</v>
      </c>
      <c r="B21" s="83">
        <v>1085</v>
      </c>
      <c r="C21" s="83" t="s">
        <v>121</v>
      </c>
      <c r="D21" s="83" t="s">
        <v>118</v>
      </c>
      <c r="E21" s="84">
        <v>1</v>
      </c>
      <c r="F21" s="83" t="s">
        <v>124</v>
      </c>
      <c r="G21" s="84" t="s">
        <v>120</v>
      </c>
      <c r="H21" s="83"/>
      <c r="I21" s="83"/>
      <c r="J21" s="83"/>
      <c r="K21" s="83"/>
      <c r="L21" s="84"/>
    </row>
    <row r="22" spans="1:12" s="85" customFormat="1" ht="26.25" customHeight="1">
      <c r="A22" s="83">
        <v>15300000</v>
      </c>
      <c r="B22" s="83">
        <v>600</v>
      </c>
      <c r="C22" s="83" t="s">
        <v>121</v>
      </c>
      <c r="D22" s="83" t="s">
        <v>122</v>
      </c>
      <c r="E22" s="84">
        <v>1</v>
      </c>
      <c r="F22" s="83" t="s">
        <v>123</v>
      </c>
      <c r="G22" s="84" t="s">
        <v>120</v>
      </c>
      <c r="H22" s="83"/>
      <c r="I22" s="83"/>
      <c r="J22" s="83"/>
      <c r="K22" s="83"/>
      <c r="L22" s="84"/>
    </row>
    <row r="23" spans="1:12" s="85" customFormat="1" ht="26.25" customHeight="1">
      <c r="A23" s="83">
        <v>15300000</v>
      </c>
      <c r="B23" s="83">
        <v>15900</v>
      </c>
      <c r="C23" s="83" t="s">
        <v>117</v>
      </c>
      <c r="D23" s="83" t="s">
        <v>118</v>
      </c>
      <c r="E23" s="84">
        <v>1</v>
      </c>
      <c r="F23" s="83" t="s">
        <v>119</v>
      </c>
      <c r="G23" s="84" t="s">
        <v>120</v>
      </c>
      <c r="H23" s="83"/>
      <c r="I23" s="83"/>
      <c r="J23" s="83"/>
      <c r="K23" s="83"/>
      <c r="L23" s="84"/>
    </row>
    <row r="24" spans="1:12" s="85" customFormat="1" ht="26.25" customHeight="1">
      <c r="A24" s="83">
        <v>15400000</v>
      </c>
      <c r="B24" s="83">
        <v>1390</v>
      </c>
      <c r="C24" s="83" t="s">
        <v>117</v>
      </c>
      <c r="D24" s="83" t="s">
        <v>126</v>
      </c>
      <c r="E24" s="84">
        <v>1</v>
      </c>
      <c r="F24" s="83" t="s">
        <v>119</v>
      </c>
      <c r="G24" s="84" t="s">
        <v>120</v>
      </c>
      <c r="H24" s="83"/>
      <c r="I24" s="83"/>
      <c r="J24" s="83"/>
      <c r="K24" s="83"/>
      <c r="L24" s="84"/>
    </row>
    <row r="25" spans="1:12" s="85" customFormat="1" ht="26.25" customHeight="1">
      <c r="A25" s="83">
        <v>15500000</v>
      </c>
      <c r="B25" s="83">
        <v>965</v>
      </c>
      <c r="C25" s="83" t="s">
        <v>121</v>
      </c>
      <c r="D25" s="83" t="s">
        <v>122</v>
      </c>
      <c r="E25" s="84">
        <v>1</v>
      </c>
      <c r="F25" s="83" t="s">
        <v>123</v>
      </c>
      <c r="G25" s="84" t="s">
        <v>120</v>
      </c>
      <c r="H25" s="83"/>
      <c r="I25" s="83"/>
      <c r="J25" s="83"/>
      <c r="K25" s="83"/>
      <c r="L25" s="84"/>
    </row>
    <row r="26" spans="1:12" s="85" customFormat="1" ht="26.25" customHeight="1">
      <c r="A26" s="83">
        <v>15500000</v>
      </c>
      <c r="B26" s="83">
        <v>1213.5</v>
      </c>
      <c r="C26" s="83" t="s">
        <v>121</v>
      </c>
      <c r="D26" s="83" t="s">
        <v>118</v>
      </c>
      <c r="E26" s="84">
        <v>1</v>
      </c>
      <c r="F26" s="83" t="s">
        <v>124</v>
      </c>
      <c r="G26" s="84" t="s">
        <v>120</v>
      </c>
      <c r="H26" s="83"/>
      <c r="I26" s="83"/>
      <c r="J26" s="83"/>
      <c r="K26" s="83"/>
      <c r="L26" s="84"/>
    </row>
    <row r="27" spans="1:12" s="85" customFormat="1" ht="26.25" customHeight="1">
      <c r="A27" s="83">
        <v>15500000</v>
      </c>
      <c r="B27" s="83">
        <v>419.5</v>
      </c>
      <c r="C27" s="83" t="s">
        <v>121</v>
      </c>
      <c r="D27" s="83" t="s">
        <v>122</v>
      </c>
      <c r="E27" s="84">
        <v>1</v>
      </c>
      <c r="F27" s="83" t="s">
        <v>123</v>
      </c>
      <c r="G27" s="84" t="s">
        <v>120</v>
      </c>
      <c r="H27" s="83"/>
      <c r="I27" s="83"/>
      <c r="J27" s="83"/>
      <c r="K27" s="83"/>
      <c r="L27" s="84"/>
    </row>
    <row r="28" spans="1:12" s="85" customFormat="1" ht="26.25" customHeight="1">
      <c r="A28" s="83">
        <v>15500000</v>
      </c>
      <c r="B28" s="83">
        <v>9466</v>
      </c>
      <c r="C28" s="83" t="s">
        <v>117</v>
      </c>
      <c r="D28" s="83" t="s">
        <v>126</v>
      </c>
      <c r="E28" s="84">
        <v>1</v>
      </c>
      <c r="F28" s="83" t="s">
        <v>119</v>
      </c>
      <c r="G28" s="84" t="s">
        <v>120</v>
      </c>
      <c r="H28" s="83"/>
      <c r="I28" s="83"/>
      <c r="J28" s="83"/>
      <c r="K28" s="83"/>
      <c r="L28" s="84"/>
    </row>
    <row r="29" spans="1:12" s="85" customFormat="1" ht="26.25" customHeight="1">
      <c r="A29" s="83">
        <v>15600000</v>
      </c>
      <c r="B29" s="83">
        <v>205</v>
      </c>
      <c r="C29" s="83" t="s">
        <v>121</v>
      </c>
      <c r="D29" s="83" t="s">
        <v>118</v>
      </c>
      <c r="E29" s="84">
        <v>1</v>
      </c>
      <c r="F29" s="83" t="s">
        <v>124</v>
      </c>
      <c r="G29" s="84" t="s">
        <v>120</v>
      </c>
      <c r="H29" s="83"/>
      <c r="I29" s="83"/>
      <c r="J29" s="83"/>
      <c r="K29" s="83"/>
      <c r="L29" s="84"/>
    </row>
    <row r="30" spans="1:12" s="85" customFormat="1" ht="26.25" customHeight="1">
      <c r="A30" s="83">
        <v>15600000</v>
      </c>
      <c r="B30" s="83">
        <v>1090</v>
      </c>
      <c r="C30" s="83" t="s">
        <v>117</v>
      </c>
      <c r="D30" s="83" t="s">
        <v>126</v>
      </c>
      <c r="E30" s="84">
        <v>1</v>
      </c>
      <c r="F30" s="83" t="s">
        <v>119</v>
      </c>
      <c r="G30" s="84" t="s">
        <v>120</v>
      </c>
      <c r="H30" s="83"/>
      <c r="I30" s="83"/>
      <c r="J30" s="83"/>
      <c r="K30" s="83"/>
      <c r="L30" s="84"/>
    </row>
    <row r="31" spans="1:12" s="85" customFormat="1" ht="26.25" customHeight="1">
      <c r="A31" s="83">
        <v>15600000</v>
      </c>
      <c r="B31" s="83">
        <v>72.5</v>
      </c>
      <c r="C31" s="83" t="s">
        <v>121</v>
      </c>
      <c r="D31" s="83" t="s">
        <v>122</v>
      </c>
      <c r="E31" s="84">
        <v>1</v>
      </c>
      <c r="F31" s="83" t="s">
        <v>123</v>
      </c>
      <c r="G31" s="84" t="s">
        <v>120</v>
      </c>
      <c r="H31" s="83"/>
      <c r="I31" s="83"/>
      <c r="J31" s="83"/>
      <c r="K31" s="83"/>
      <c r="L31" s="84"/>
    </row>
    <row r="32" spans="1:12" s="85" customFormat="1" ht="26.25" customHeight="1">
      <c r="A32" s="83">
        <v>15800000</v>
      </c>
      <c r="B32" s="83">
        <v>135</v>
      </c>
      <c r="C32" s="83" t="s">
        <v>121</v>
      </c>
      <c r="D32" s="83" t="s">
        <v>122</v>
      </c>
      <c r="E32" s="84">
        <v>1</v>
      </c>
      <c r="F32" s="83" t="s">
        <v>123</v>
      </c>
      <c r="G32" s="84" t="s">
        <v>120</v>
      </c>
      <c r="H32" s="83"/>
      <c r="I32" s="83"/>
      <c r="J32" s="83"/>
      <c r="K32" s="83"/>
      <c r="L32" s="84"/>
    </row>
    <row r="33" spans="1:12" s="85" customFormat="1" ht="26.25" customHeight="1">
      <c r="A33" s="83">
        <v>15800000</v>
      </c>
      <c r="B33" s="83">
        <v>15813</v>
      </c>
      <c r="C33" s="83" t="s">
        <v>117</v>
      </c>
      <c r="D33" s="83" t="s">
        <v>126</v>
      </c>
      <c r="E33" s="84">
        <v>1</v>
      </c>
      <c r="F33" s="83" t="s">
        <v>119</v>
      </c>
      <c r="G33" s="84" t="s">
        <v>120</v>
      </c>
      <c r="H33" s="83"/>
      <c r="I33" s="83"/>
      <c r="J33" s="83"/>
      <c r="K33" s="83"/>
      <c r="L33" s="84"/>
    </row>
    <row r="34" spans="1:12" s="85" customFormat="1" ht="26.25" customHeight="1">
      <c r="A34" s="83">
        <v>15800000</v>
      </c>
      <c r="B34" s="83">
        <v>420</v>
      </c>
      <c r="C34" s="83" t="s">
        <v>121</v>
      </c>
      <c r="D34" s="83" t="s">
        <v>118</v>
      </c>
      <c r="E34" s="84">
        <v>1</v>
      </c>
      <c r="F34" s="83" t="s">
        <v>124</v>
      </c>
      <c r="G34" s="84" t="s">
        <v>120</v>
      </c>
      <c r="H34" s="83"/>
      <c r="I34" s="83"/>
      <c r="J34" s="83"/>
      <c r="K34" s="83"/>
      <c r="L34" s="84"/>
    </row>
    <row r="35" spans="1:12" s="85" customFormat="1" ht="26.25" customHeight="1">
      <c r="A35" s="83">
        <v>15800000</v>
      </c>
      <c r="B35" s="83">
        <v>142.5</v>
      </c>
      <c r="C35" s="83" t="s">
        <v>121</v>
      </c>
      <c r="D35" s="83" t="s">
        <v>122</v>
      </c>
      <c r="E35" s="84">
        <v>1</v>
      </c>
      <c r="F35" s="83" t="s">
        <v>123</v>
      </c>
      <c r="G35" s="84" t="s">
        <v>120</v>
      </c>
      <c r="H35" s="83"/>
      <c r="I35" s="83"/>
      <c r="J35" s="83"/>
      <c r="K35" s="83"/>
      <c r="L35" s="84"/>
    </row>
    <row r="36" spans="1:12" s="85" customFormat="1" ht="26.25" customHeight="1">
      <c r="A36" s="83">
        <v>15900000</v>
      </c>
      <c r="B36" s="83">
        <v>1150</v>
      </c>
      <c r="C36" s="83" t="s">
        <v>121</v>
      </c>
      <c r="D36" s="83" t="s">
        <v>122</v>
      </c>
      <c r="E36" s="84">
        <v>1</v>
      </c>
      <c r="F36" s="83" t="s">
        <v>123</v>
      </c>
      <c r="G36" s="84" t="s">
        <v>120</v>
      </c>
      <c r="H36" s="83"/>
      <c r="I36" s="83"/>
      <c r="J36" s="83"/>
      <c r="K36" s="83"/>
      <c r="L36" s="84"/>
    </row>
    <row r="37" spans="1:12" s="85" customFormat="1" ht="26.25" customHeight="1">
      <c r="A37" s="83">
        <v>15900000</v>
      </c>
      <c r="B37" s="83">
        <v>1200</v>
      </c>
      <c r="C37" s="83" t="s">
        <v>121</v>
      </c>
      <c r="D37" s="83" t="s">
        <v>118</v>
      </c>
      <c r="E37" s="84">
        <v>1</v>
      </c>
      <c r="F37" s="83" t="s">
        <v>124</v>
      </c>
      <c r="G37" s="84" t="s">
        <v>120</v>
      </c>
      <c r="H37" s="83"/>
      <c r="I37" s="83"/>
      <c r="J37" s="83"/>
      <c r="K37" s="83"/>
      <c r="L37" s="84"/>
    </row>
    <row r="38" spans="1:12" s="85" customFormat="1" ht="26.25" customHeight="1">
      <c r="A38" s="83">
        <v>15900000</v>
      </c>
      <c r="B38" s="83">
        <v>1730</v>
      </c>
      <c r="C38" s="83" t="s">
        <v>121</v>
      </c>
      <c r="D38" s="83" t="s">
        <v>122</v>
      </c>
      <c r="E38" s="84">
        <v>1</v>
      </c>
      <c r="F38" s="83" t="s">
        <v>123</v>
      </c>
      <c r="G38" s="84" t="s">
        <v>120</v>
      </c>
      <c r="H38" s="83"/>
      <c r="I38" s="83"/>
      <c r="J38" s="83"/>
      <c r="K38" s="83"/>
      <c r="L38" s="84"/>
    </row>
    <row r="39" spans="1:12" s="85" customFormat="1" ht="26.25" customHeight="1">
      <c r="A39" s="83">
        <v>18200000</v>
      </c>
      <c r="B39" s="83">
        <v>1400</v>
      </c>
      <c r="C39" s="83" t="s">
        <v>121</v>
      </c>
      <c r="D39" s="83" t="s">
        <v>118</v>
      </c>
      <c r="E39" s="84">
        <v>1</v>
      </c>
      <c r="F39" s="83" t="s">
        <v>119</v>
      </c>
      <c r="G39" s="84" t="s">
        <v>120</v>
      </c>
      <c r="H39" s="83"/>
      <c r="I39" s="83"/>
      <c r="J39" s="83"/>
      <c r="K39" s="83"/>
      <c r="L39" s="84"/>
    </row>
    <row r="40" spans="1:12" s="85" customFormat="1" ht="26.25" customHeight="1">
      <c r="A40" s="83">
        <v>18900000</v>
      </c>
      <c r="B40" s="83">
        <v>1170</v>
      </c>
      <c r="C40" s="83" t="s">
        <v>121</v>
      </c>
      <c r="D40" s="83" t="s">
        <v>118</v>
      </c>
      <c r="E40" s="84">
        <v>1</v>
      </c>
      <c r="F40" s="83" t="s">
        <v>124</v>
      </c>
      <c r="G40" s="84" t="s">
        <v>120</v>
      </c>
      <c r="H40" s="83"/>
      <c r="I40" s="83"/>
      <c r="J40" s="83"/>
      <c r="K40" s="83"/>
      <c r="L40" s="84"/>
    </row>
    <row r="41" spans="1:12" s="85" customFormat="1" ht="26.25" customHeight="1">
      <c r="A41" s="83">
        <v>22100000</v>
      </c>
      <c r="B41" s="83">
        <v>1367</v>
      </c>
      <c r="C41" s="83" t="s">
        <v>117</v>
      </c>
      <c r="D41" s="83" t="s">
        <v>276</v>
      </c>
      <c r="E41" s="84">
        <v>1</v>
      </c>
      <c r="F41" s="83" t="s">
        <v>119</v>
      </c>
      <c r="G41" s="84" t="s">
        <v>120</v>
      </c>
      <c r="H41" s="83"/>
      <c r="I41" s="83"/>
      <c r="J41" s="83"/>
      <c r="K41" s="83"/>
      <c r="L41" s="84"/>
    </row>
    <row r="42" spans="1:12" s="85" customFormat="1" ht="26.25" customHeight="1">
      <c r="A42" s="83">
        <v>22300000</v>
      </c>
      <c r="B42" s="83">
        <v>240</v>
      </c>
      <c r="C42" s="83" t="s">
        <v>121</v>
      </c>
      <c r="D42" s="83" t="s">
        <v>118</v>
      </c>
      <c r="E42" s="84">
        <v>1</v>
      </c>
      <c r="F42" s="83" t="s">
        <v>124</v>
      </c>
      <c r="G42" s="84" t="s">
        <v>120</v>
      </c>
      <c r="H42" s="83"/>
      <c r="I42" s="83"/>
      <c r="J42" s="83"/>
      <c r="K42" s="83"/>
      <c r="L42" s="84"/>
    </row>
    <row r="43" spans="1:12" s="85" customFormat="1" ht="26.25" customHeight="1">
      <c r="A43" s="83">
        <v>22400000</v>
      </c>
      <c r="B43" s="83">
        <v>600</v>
      </c>
      <c r="C43" s="83" t="s">
        <v>121</v>
      </c>
      <c r="D43" s="83" t="s">
        <v>118</v>
      </c>
      <c r="E43" s="84">
        <v>1</v>
      </c>
      <c r="F43" s="83" t="s">
        <v>119</v>
      </c>
      <c r="G43" s="84" t="s">
        <v>120</v>
      </c>
      <c r="H43" s="83"/>
      <c r="I43" s="83"/>
      <c r="J43" s="83"/>
      <c r="K43" s="83"/>
      <c r="L43" s="84"/>
    </row>
    <row r="44" spans="1:12" s="85" customFormat="1" ht="26.25" customHeight="1">
      <c r="A44" s="83">
        <v>24300000</v>
      </c>
      <c r="B44" s="83">
        <v>120</v>
      </c>
      <c r="C44" s="83" t="s">
        <v>121</v>
      </c>
      <c r="D44" s="83" t="s">
        <v>118</v>
      </c>
      <c r="E44" s="84">
        <v>1</v>
      </c>
      <c r="F44" s="83" t="s">
        <v>124</v>
      </c>
      <c r="G44" s="84" t="s">
        <v>120</v>
      </c>
      <c r="H44" s="83"/>
      <c r="I44" s="83"/>
      <c r="J44" s="83"/>
      <c r="K44" s="83"/>
      <c r="L44" s="84"/>
    </row>
    <row r="45" spans="1:12" s="85" customFormat="1" ht="26.25" customHeight="1">
      <c r="A45" s="83">
        <v>30200000</v>
      </c>
      <c r="B45" s="83">
        <v>1960</v>
      </c>
      <c r="C45" s="83" t="s">
        <v>117</v>
      </c>
      <c r="D45" s="83" t="s">
        <v>278</v>
      </c>
      <c r="E45" s="84">
        <v>1</v>
      </c>
      <c r="F45" s="83" t="s">
        <v>119</v>
      </c>
      <c r="G45" s="84" t="s">
        <v>120</v>
      </c>
      <c r="H45" s="83"/>
      <c r="I45" s="83"/>
      <c r="J45" s="83"/>
      <c r="K45" s="83"/>
      <c r="L45" s="84"/>
    </row>
    <row r="46" spans="1:12" s="85" customFormat="1" ht="26.25" customHeight="1">
      <c r="A46" s="83">
        <v>30200000</v>
      </c>
      <c r="B46" s="83">
        <v>30360</v>
      </c>
      <c r="C46" s="83" t="s">
        <v>125</v>
      </c>
      <c r="D46" s="83" t="s">
        <v>279</v>
      </c>
      <c r="E46" s="84">
        <v>1</v>
      </c>
      <c r="F46" s="83"/>
      <c r="G46" s="84" t="s">
        <v>120</v>
      </c>
      <c r="H46" s="83"/>
      <c r="I46" s="83"/>
      <c r="J46" s="83"/>
      <c r="K46" s="83"/>
      <c r="L46" s="84"/>
    </row>
    <row r="47" spans="1:12" s="85" customFormat="1" ht="26.25" customHeight="1">
      <c r="A47" s="83">
        <v>30200000</v>
      </c>
      <c r="B47" s="83">
        <v>24640</v>
      </c>
      <c r="C47" s="83" t="s">
        <v>117</v>
      </c>
      <c r="D47" s="83" t="s">
        <v>279</v>
      </c>
      <c r="E47" s="84">
        <v>1</v>
      </c>
      <c r="F47" s="83" t="s">
        <v>119</v>
      </c>
      <c r="G47" s="84" t="s">
        <v>120</v>
      </c>
      <c r="H47" s="83"/>
      <c r="I47" s="83"/>
      <c r="J47" s="83"/>
      <c r="K47" s="83"/>
      <c r="L47" s="84"/>
    </row>
    <row r="48" spans="1:12" s="85" customFormat="1" ht="26.25" customHeight="1">
      <c r="A48" s="83">
        <v>31300000</v>
      </c>
      <c r="B48" s="83">
        <v>161.5</v>
      </c>
      <c r="C48" s="83" t="s">
        <v>121</v>
      </c>
      <c r="D48" s="83" t="s">
        <v>118</v>
      </c>
      <c r="E48" s="84">
        <v>1</v>
      </c>
      <c r="F48" s="83" t="s">
        <v>119</v>
      </c>
      <c r="G48" s="84" t="s">
        <v>120</v>
      </c>
      <c r="H48" s="83"/>
      <c r="I48" s="83"/>
      <c r="J48" s="83"/>
      <c r="K48" s="83"/>
      <c r="L48" s="84"/>
    </row>
    <row r="49" spans="1:12" s="85" customFormat="1" ht="26.25" customHeight="1">
      <c r="A49" s="83">
        <v>34900000</v>
      </c>
      <c r="B49" s="83">
        <v>978</v>
      </c>
      <c r="C49" s="83" t="s">
        <v>121</v>
      </c>
      <c r="D49" s="83" t="s">
        <v>280</v>
      </c>
      <c r="E49" s="84">
        <v>1</v>
      </c>
      <c r="F49" s="83" t="s">
        <v>119</v>
      </c>
      <c r="G49" s="84" t="s">
        <v>120</v>
      </c>
      <c r="H49" s="83"/>
      <c r="I49" s="83"/>
      <c r="J49" s="83"/>
      <c r="K49" s="83"/>
      <c r="L49" s="84"/>
    </row>
    <row r="50" spans="1:12" s="85" customFormat="1" ht="26.25" customHeight="1">
      <c r="A50" s="83">
        <v>39200000</v>
      </c>
      <c r="B50" s="83">
        <v>3075</v>
      </c>
      <c r="C50" s="83" t="s">
        <v>121</v>
      </c>
      <c r="D50" s="83" t="s">
        <v>277</v>
      </c>
      <c r="E50" s="84">
        <v>1</v>
      </c>
      <c r="F50" s="83" t="s">
        <v>119</v>
      </c>
      <c r="G50" s="84" t="s">
        <v>120</v>
      </c>
      <c r="H50" s="83"/>
      <c r="I50" s="83"/>
      <c r="J50" s="83"/>
      <c r="K50" s="83"/>
      <c r="L50" s="84"/>
    </row>
    <row r="51" spans="1:12" s="85" customFormat="1" ht="26.25" customHeight="1">
      <c r="A51" s="83">
        <v>39500000</v>
      </c>
      <c r="B51" s="83">
        <v>300</v>
      </c>
      <c r="C51" s="83" t="s">
        <v>121</v>
      </c>
      <c r="D51" s="83" t="s">
        <v>118</v>
      </c>
      <c r="E51" s="84">
        <v>1</v>
      </c>
      <c r="F51" s="83" t="s">
        <v>124</v>
      </c>
      <c r="G51" s="84" t="s">
        <v>120</v>
      </c>
      <c r="H51" s="83"/>
      <c r="I51" s="83"/>
      <c r="J51" s="83"/>
      <c r="K51" s="83"/>
      <c r="L51" s="84"/>
    </row>
    <row r="52" spans="1:12" s="85" customFormat="1" ht="26.25" customHeight="1">
      <c r="A52" s="83">
        <v>39500000</v>
      </c>
      <c r="B52" s="83">
        <v>3230</v>
      </c>
      <c r="C52" s="83" t="s">
        <v>121</v>
      </c>
      <c r="D52" s="83" t="s">
        <v>118</v>
      </c>
      <c r="E52" s="84">
        <v>1</v>
      </c>
      <c r="F52" s="83" t="s">
        <v>119</v>
      </c>
      <c r="G52" s="84" t="s">
        <v>120</v>
      </c>
      <c r="H52" s="83"/>
      <c r="I52" s="83"/>
      <c r="J52" s="83"/>
      <c r="K52" s="83"/>
      <c r="L52" s="84"/>
    </row>
    <row r="53" spans="1:12" s="85" customFormat="1" ht="26.25" customHeight="1">
      <c r="A53" s="83">
        <v>39700000</v>
      </c>
      <c r="B53" s="83">
        <v>250</v>
      </c>
      <c r="C53" s="83" t="s">
        <v>121</v>
      </c>
      <c r="D53" s="83" t="s">
        <v>118</v>
      </c>
      <c r="E53" s="84">
        <v>1</v>
      </c>
      <c r="F53" s="83" t="s">
        <v>119</v>
      </c>
      <c r="G53" s="84" t="s">
        <v>120</v>
      </c>
      <c r="H53" s="83"/>
      <c r="I53" s="83"/>
      <c r="J53" s="83"/>
      <c r="K53" s="83"/>
      <c r="L53" s="84"/>
    </row>
    <row r="54" spans="1:12" s="85" customFormat="1" ht="26.25" customHeight="1">
      <c r="A54" s="83">
        <v>45400000</v>
      </c>
      <c r="B54" s="83">
        <v>19700</v>
      </c>
      <c r="C54" s="83" t="s">
        <v>117</v>
      </c>
      <c r="D54" s="83" t="s">
        <v>279</v>
      </c>
      <c r="E54" s="84">
        <v>1</v>
      </c>
      <c r="F54" s="83" t="s">
        <v>119</v>
      </c>
      <c r="G54" s="84" t="s">
        <v>120</v>
      </c>
      <c r="H54" s="83"/>
      <c r="I54" s="83"/>
      <c r="J54" s="83"/>
      <c r="K54" s="83"/>
      <c r="L54" s="84"/>
    </row>
    <row r="55" spans="1:12" s="85" customFormat="1" ht="26.25" customHeight="1">
      <c r="A55" s="83">
        <v>45400000</v>
      </c>
      <c r="B55" s="83">
        <v>23509.49</v>
      </c>
      <c r="C55" s="83" t="s">
        <v>121</v>
      </c>
      <c r="D55" s="83" t="s">
        <v>279</v>
      </c>
      <c r="E55" s="84">
        <v>1</v>
      </c>
      <c r="F55" s="83" t="s">
        <v>123</v>
      </c>
      <c r="G55" s="84" t="s">
        <v>120</v>
      </c>
      <c r="H55" s="83"/>
      <c r="I55" s="83"/>
      <c r="J55" s="83"/>
      <c r="K55" s="83"/>
      <c r="L55" s="84"/>
    </row>
    <row r="56" spans="1:12" s="85" customFormat="1" ht="26.25" customHeight="1">
      <c r="A56" s="83">
        <v>45400000</v>
      </c>
      <c r="B56" s="83">
        <v>52500</v>
      </c>
      <c r="C56" s="83" t="s">
        <v>117</v>
      </c>
      <c r="D56" s="83" t="s">
        <v>279</v>
      </c>
      <c r="E56" s="84">
        <v>1</v>
      </c>
      <c r="F56" s="83" t="s">
        <v>119</v>
      </c>
      <c r="G56" s="84" t="s">
        <v>120</v>
      </c>
      <c r="H56" s="83"/>
      <c r="I56" s="83"/>
      <c r="J56" s="83"/>
      <c r="K56" s="83"/>
      <c r="L56" s="84"/>
    </row>
    <row r="57" spans="1:12" s="85" customFormat="1" ht="26.25" customHeight="1">
      <c r="A57" s="83">
        <v>50100000</v>
      </c>
      <c r="B57" s="83">
        <v>7096.01</v>
      </c>
      <c r="C57" s="83" t="s">
        <v>121</v>
      </c>
      <c r="D57" s="83" t="s">
        <v>126</v>
      </c>
      <c r="E57" s="84">
        <v>1</v>
      </c>
      <c r="F57" s="83" t="s">
        <v>127</v>
      </c>
      <c r="G57" s="84" t="s">
        <v>120</v>
      </c>
      <c r="H57" s="83"/>
      <c r="I57" s="83"/>
      <c r="J57" s="83"/>
      <c r="K57" s="83"/>
      <c r="L57" s="84"/>
    </row>
    <row r="58" spans="1:12" s="85" customFormat="1" ht="26.25" customHeight="1">
      <c r="A58" s="83">
        <v>50100000</v>
      </c>
      <c r="B58" s="83">
        <v>2178</v>
      </c>
      <c r="C58" s="83" t="s">
        <v>121</v>
      </c>
      <c r="D58" s="83" t="s">
        <v>126</v>
      </c>
      <c r="E58" s="84">
        <v>1</v>
      </c>
      <c r="F58" s="83" t="s">
        <v>127</v>
      </c>
      <c r="G58" s="84" t="s">
        <v>120</v>
      </c>
      <c r="H58" s="83"/>
      <c r="I58" s="83"/>
      <c r="J58" s="83"/>
      <c r="K58" s="83"/>
      <c r="L58" s="84"/>
    </row>
    <row r="59" spans="1:12" s="85" customFormat="1" ht="26.25" customHeight="1">
      <c r="A59" s="83">
        <v>50300000</v>
      </c>
      <c r="B59" s="83">
        <v>2000</v>
      </c>
      <c r="C59" s="83" t="s">
        <v>121</v>
      </c>
      <c r="D59" s="83" t="s">
        <v>126</v>
      </c>
      <c r="E59" s="84">
        <v>1</v>
      </c>
      <c r="F59" s="83" t="s">
        <v>119</v>
      </c>
      <c r="G59" s="84" t="s">
        <v>120</v>
      </c>
      <c r="H59" s="83"/>
      <c r="I59" s="83"/>
      <c r="J59" s="83"/>
      <c r="K59" s="83"/>
      <c r="L59" s="84"/>
    </row>
    <row r="60" spans="1:12" s="85" customFormat="1" ht="26.25" customHeight="1">
      <c r="A60" s="83">
        <v>50300000</v>
      </c>
      <c r="B60" s="83">
        <v>1170</v>
      </c>
      <c r="C60" s="83" t="s">
        <v>121</v>
      </c>
      <c r="D60" s="83" t="s">
        <v>118</v>
      </c>
      <c r="E60" s="84">
        <v>1</v>
      </c>
      <c r="F60" s="83" t="s">
        <v>119</v>
      </c>
      <c r="G60" s="84" t="s">
        <v>120</v>
      </c>
      <c r="H60" s="83"/>
      <c r="I60" s="83"/>
      <c r="J60" s="83"/>
      <c r="K60" s="83"/>
      <c r="L60" s="84"/>
    </row>
    <row r="61" spans="1:12" s="85" customFormat="1" ht="26.25" customHeight="1">
      <c r="A61" s="83">
        <v>55300000</v>
      </c>
      <c r="B61" s="83">
        <v>21400</v>
      </c>
      <c r="C61" s="83" t="s">
        <v>117</v>
      </c>
      <c r="D61" s="83" t="s">
        <v>276</v>
      </c>
      <c r="E61" s="84">
        <v>1</v>
      </c>
      <c r="F61" s="83" t="s">
        <v>119</v>
      </c>
      <c r="G61" s="84" t="s">
        <v>120</v>
      </c>
      <c r="H61" s="83"/>
      <c r="I61" s="83"/>
      <c r="J61" s="83"/>
      <c r="K61" s="83"/>
      <c r="L61" s="84"/>
    </row>
    <row r="62" spans="1:12" s="85" customFormat="1" ht="26.25" customHeight="1">
      <c r="A62" s="83">
        <v>60100000</v>
      </c>
      <c r="B62" s="83">
        <v>400</v>
      </c>
      <c r="C62" s="83" t="s">
        <v>121</v>
      </c>
      <c r="D62" s="83" t="s">
        <v>118</v>
      </c>
      <c r="E62" s="84">
        <v>1</v>
      </c>
      <c r="F62" s="83" t="s">
        <v>124</v>
      </c>
      <c r="G62" s="84" t="s">
        <v>120</v>
      </c>
      <c r="H62" s="83"/>
      <c r="I62" s="83"/>
      <c r="J62" s="83"/>
      <c r="K62" s="83"/>
      <c r="L62" s="84"/>
    </row>
    <row r="63" spans="1:12" s="85" customFormat="1" ht="26.25" customHeight="1">
      <c r="A63" s="83">
        <v>60100000</v>
      </c>
      <c r="B63" s="83">
        <v>750</v>
      </c>
      <c r="C63" s="83" t="s">
        <v>121</v>
      </c>
      <c r="D63" s="83" t="s">
        <v>122</v>
      </c>
      <c r="E63" s="84">
        <v>1</v>
      </c>
      <c r="F63" s="83" t="s">
        <v>124</v>
      </c>
      <c r="G63" s="84" t="s">
        <v>120</v>
      </c>
      <c r="H63" s="83"/>
      <c r="I63" s="83"/>
      <c r="J63" s="83"/>
      <c r="K63" s="83"/>
      <c r="L63" s="84"/>
    </row>
    <row r="64" spans="1:12" s="85" customFormat="1" ht="26.25" customHeight="1">
      <c r="A64" s="83">
        <v>64100000</v>
      </c>
      <c r="B64" s="83">
        <v>1200</v>
      </c>
      <c r="C64" s="83" t="s">
        <v>121</v>
      </c>
      <c r="D64" s="83" t="s">
        <v>126</v>
      </c>
      <c r="E64" s="84">
        <v>1</v>
      </c>
      <c r="F64" s="83" t="s">
        <v>127</v>
      </c>
      <c r="G64" s="84" t="s">
        <v>120</v>
      </c>
      <c r="H64" s="83"/>
      <c r="I64" s="83"/>
      <c r="J64" s="83"/>
      <c r="K64" s="83"/>
      <c r="L64" s="84"/>
    </row>
    <row r="65" spans="1:12" s="85" customFormat="1" ht="26.25" customHeight="1">
      <c r="A65" s="83">
        <v>64200000</v>
      </c>
      <c r="B65" s="83">
        <v>587.21</v>
      </c>
      <c r="C65" s="83" t="s">
        <v>121</v>
      </c>
      <c r="D65" s="83" t="s">
        <v>122</v>
      </c>
      <c r="E65" s="84">
        <v>1</v>
      </c>
      <c r="F65" s="83" t="s">
        <v>127</v>
      </c>
      <c r="G65" s="84" t="s">
        <v>120</v>
      </c>
      <c r="H65" s="83"/>
      <c r="I65" s="83"/>
      <c r="J65" s="83"/>
      <c r="K65" s="83"/>
      <c r="L65" s="84"/>
    </row>
    <row r="66" spans="1:12" s="85" customFormat="1" ht="26.25" customHeight="1">
      <c r="A66" s="83">
        <v>64200000</v>
      </c>
      <c r="B66" s="83">
        <v>1254.9</v>
      </c>
      <c r="C66" s="83" t="s">
        <v>117</v>
      </c>
      <c r="D66" s="83" t="s">
        <v>126</v>
      </c>
      <c r="E66" s="84">
        <v>1</v>
      </c>
      <c r="F66" s="83" t="s">
        <v>119</v>
      </c>
      <c r="G66" s="84" t="s">
        <v>120</v>
      </c>
      <c r="H66" s="83"/>
      <c r="I66" s="83"/>
      <c r="J66" s="83"/>
      <c r="K66" s="83" t="s">
        <v>115</v>
      </c>
      <c r="L66" s="84"/>
    </row>
    <row r="67" spans="1:12" s="85" customFormat="1" ht="26.25" customHeight="1">
      <c r="A67" s="83">
        <v>64200000</v>
      </c>
      <c r="B67" s="83">
        <v>3000</v>
      </c>
      <c r="C67" s="83" t="s">
        <v>121</v>
      </c>
      <c r="D67" s="83" t="s">
        <v>126</v>
      </c>
      <c r="E67" s="84">
        <v>1</v>
      </c>
      <c r="F67" s="83" t="s">
        <v>127</v>
      </c>
      <c r="G67" s="84" t="s">
        <v>120</v>
      </c>
      <c r="H67" s="83"/>
      <c r="I67" s="83"/>
      <c r="J67" s="83"/>
      <c r="K67" s="83"/>
      <c r="L67" s="84"/>
    </row>
    <row r="68" spans="1:12" s="85" customFormat="1" ht="26.25" customHeight="1">
      <c r="A68" s="83">
        <v>64200000</v>
      </c>
      <c r="B68" s="83">
        <v>5000</v>
      </c>
      <c r="C68" s="83" t="s">
        <v>125</v>
      </c>
      <c r="D68" s="83" t="s">
        <v>126</v>
      </c>
      <c r="E68" s="84">
        <v>2</v>
      </c>
      <c r="F68" s="83"/>
      <c r="G68" s="84" t="s">
        <v>120</v>
      </c>
      <c r="H68" s="83"/>
      <c r="I68" s="83"/>
      <c r="J68" s="83"/>
      <c r="K68" s="83"/>
      <c r="L68" s="84"/>
    </row>
    <row r="69" spans="1:12" s="85" customFormat="1" ht="26.25" customHeight="1">
      <c r="A69" s="83">
        <v>66500000</v>
      </c>
      <c r="B69" s="83">
        <v>3469.66</v>
      </c>
      <c r="C69" s="83" t="s">
        <v>117</v>
      </c>
      <c r="D69" s="83" t="s">
        <v>126</v>
      </c>
      <c r="E69" s="84">
        <v>1</v>
      </c>
      <c r="F69" s="83" t="s">
        <v>119</v>
      </c>
      <c r="G69" s="84" t="s">
        <v>120</v>
      </c>
      <c r="H69" s="83"/>
      <c r="I69" s="83"/>
      <c r="J69" s="83"/>
      <c r="K69" s="83" t="s">
        <v>115</v>
      </c>
      <c r="L69" s="84"/>
    </row>
    <row r="70" spans="1:12" s="85" customFormat="1" ht="26.25" customHeight="1">
      <c r="A70" s="83">
        <v>71200000</v>
      </c>
      <c r="B70" s="83">
        <v>3800</v>
      </c>
      <c r="C70" s="83" t="s">
        <v>121</v>
      </c>
      <c r="D70" s="83" t="s">
        <v>280</v>
      </c>
      <c r="E70" s="84">
        <v>1</v>
      </c>
      <c r="F70" s="83" t="s">
        <v>123</v>
      </c>
      <c r="G70" s="84" t="s">
        <v>120</v>
      </c>
      <c r="H70" s="83"/>
      <c r="I70" s="83"/>
      <c r="J70" s="83"/>
      <c r="K70" s="83"/>
      <c r="L70" s="84"/>
    </row>
    <row r="71" spans="1:12" s="85" customFormat="1" ht="26.25" customHeight="1">
      <c r="A71" s="83">
        <v>71200000</v>
      </c>
      <c r="B71" s="83">
        <v>6200</v>
      </c>
      <c r="C71" s="83" t="s">
        <v>117</v>
      </c>
      <c r="D71" s="83" t="s">
        <v>279</v>
      </c>
      <c r="E71" s="84">
        <v>1</v>
      </c>
      <c r="F71" s="83" t="s">
        <v>119</v>
      </c>
      <c r="G71" s="84" t="s">
        <v>120</v>
      </c>
      <c r="H71" s="83"/>
      <c r="I71" s="83"/>
      <c r="J71" s="83"/>
      <c r="K71" s="83"/>
      <c r="L71" s="84"/>
    </row>
    <row r="72" spans="1:12" s="85" customFormat="1" ht="26.25" customHeight="1">
      <c r="A72" s="83">
        <v>71300000</v>
      </c>
      <c r="B72" s="83">
        <v>988.4</v>
      </c>
      <c r="C72" s="83" t="s">
        <v>121</v>
      </c>
      <c r="D72" s="83" t="s">
        <v>118</v>
      </c>
      <c r="E72" s="84">
        <v>1</v>
      </c>
      <c r="F72" s="83" t="s">
        <v>128</v>
      </c>
      <c r="G72" s="84" t="s">
        <v>120</v>
      </c>
      <c r="H72" s="83"/>
      <c r="I72" s="83"/>
      <c r="J72" s="83"/>
      <c r="K72" s="83"/>
      <c r="L72" s="84"/>
    </row>
    <row r="73" spans="1:12" s="85" customFormat="1" ht="26.25" customHeight="1">
      <c r="A73" s="83">
        <v>71300000</v>
      </c>
      <c r="B73" s="83">
        <v>2846.84</v>
      </c>
      <c r="C73" s="83" t="s">
        <v>121</v>
      </c>
      <c r="D73" s="83" t="s">
        <v>118</v>
      </c>
      <c r="E73" s="84">
        <v>1</v>
      </c>
      <c r="F73" s="83" t="s">
        <v>128</v>
      </c>
      <c r="G73" s="84" t="s">
        <v>120</v>
      </c>
      <c r="H73" s="83"/>
      <c r="I73" s="83"/>
      <c r="J73" s="83"/>
      <c r="K73" s="83"/>
      <c r="L73" s="84"/>
    </row>
    <row r="74" spans="1:12" s="85" customFormat="1" ht="26.25" customHeight="1">
      <c r="A74" s="83">
        <v>72200000</v>
      </c>
      <c r="B74" s="83">
        <v>8000</v>
      </c>
      <c r="C74" s="83" t="s">
        <v>121</v>
      </c>
      <c r="D74" s="83" t="s">
        <v>126</v>
      </c>
      <c r="E74" s="84">
        <v>1</v>
      </c>
      <c r="F74" s="83" t="s">
        <v>127</v>
      </c>
      <c r="G74" s="84" t="s">
        <v>120</v>
      </c>
      <c r="H74" s="83"/>
      <c r="I74" s="83"/>
      <c r="J74" s="83"/>
      <c r="K74" s="83"/>
      <c r="L74" s="84"/>
    </row>
    <row r="75" spans="1:12" s="85" customFormat="1" ht="26.25" customHeight="1">
      <c r="A75" s="83">
        <v>72400000</v>
      </c>
      <c r="B75" s="83">
        <v>258</v>
      </c>
      <c r="C75" s="83" t="s">
        <v>121</v>
      </c>
      <c r="D75" s="83" t="s">
        <v>277</v>
      </c>
      <c r="E75" s="84">
        <v>1</v>
      </c>
      <c r="F75" s="83" t="s">
        <v>127</v>
      </c>
      <c r="G75" s="84" t="s">
        <v>120</v>
      </c>
      <c r="H75" s="83"/>
      <c r="I75" s="83"/>
      <c r="J75" s="83"/>
      <c r="K75" s="83"/>
      <c r="L75" s="84"/>
    </row>
    <row r="76" spans="1:12" s="85" customFormat="1" ht="26.25" customHeight="1">
      <c r="A76" s="83">
        <v>72400000</v>
      </c>
      <c r="B76" s="83">
        <v>258</v>
      </c>
      <c r="C76" s="83" t="s">
        <v>121</v>
      </c>
      <c r="D76" s="83" t="s">
        <v>118</v>
      </c>
      <c r="E76" s="84">
        <v>1</v>
      </c>
      <c r="F76" s="83" t="s">
        <v>127</v>
      </c>
      <c r="G76" s="84" t="s">
        <v>120</v>
      </c>
      <c r="H76" s="83"/>
      <c r="I76" s="83"/>
      <c r="J76" s="83"/>
      <c r="K76" s="83"/>
      <c r="L76" s="84"/>
    </row>
    <row r="77" spans="1:12" s="85" customFormat="1" ht="26.25" customHeight="1">
      <c r="A77" s="83">
        <v>72400000</v>
      </c>
      <c r="B77" s="83">
        <v>6000</v>
      </c>
      <c r="C77" s="83" t="s">
        <v>121</v>
      </c>
      <c r="D77" s="83" t="s">
        <v>126</v>
      </c>
      <c r="E77" s="84">
        <v>1</v>
      </c>
      <c r="F77" s="83" t="s">
        <v>127</v>
      </c>
      <c r="G77" s="84" t="s">
        <v>120</v>
      </c>
      <c r="H77" s="83"/>
      <c r="I77" s="83"/>
      <c r="J77" s="83"/>
      <c r="K77" s="83"/>
      <c r="L77" s="84"/>
    </row>
    <row r="78" spans="1:12" s="85" customFormat="1" ht="26.25" customHeight="1">
      <c r="A78" s="83">
        <v>72400000</v>
      </c>
      <c r="B78" s="83">
        <v>318</v>
      </c>
      <c r="C78" s="83" t="s">
        <v>121</v>
      </c>
      <c r="D78" s="83" t="s">
        <v>122</v>
      </c>
      <c r="E78" s="84">
        <v>1</v>
      </c>
      <c r="F78" s="83" t="s">
        <v>119</v>
      </c>
      <c r="G78" s="84" t="s">
        <v>120</v>
      </c>
      <c r="H78" s="83"/>
      <c r="I78" s="83"/>
      <c r="J78" s="83"/>
      <c r="K78" s="83"/>
      <c r="L78" s="84"/>
    </row>
    <row r="79" spans="1:12" s="85" customFormat="1" ht="26.25" customHeight="1">
      <c r="A79" s="83">
        <v>72400000</v>
      </c>
      <c r="B79" s="83">
        <v>500</v>
      </c>
      <c r="C79" s="83" t="s">
        <v>121</v>
      </c>
      <c r="D79" s="83" t="s">
        <v>122</v>
      </c>
      <c r="E79" s="84">
        <v>1</v>
      </c>
      <c r="F79" s="83" t="s">
        <v>127</v>
      </c>
      <c r="G79" s="84" t="s">
        <v>120</v>
      </c>
      <c r="H79" s="83"/>
      <c r="I79" s="83"/>
      <c r="J79" s="83"/>
      <c r="K79" s="83"/>
      <c r="L79" s="84"/>
    </row>
    <row r="80" spans="1:12" s="85" customFormat="1" ht="26.25" customHeight="1">
      <c r="A80" s="83">
        <v>72600000</v>
      </c>
      <c r="B80" s="83">
        <v>48864</v>
      </c>
      <c r="C80" s="83" t="s">
        <v>121</v>
      </c>
      <c r="D80" s="83" t="s">
        <v>126</v>
      </c>
      <c r="E80" s="84">
        <v>1</v>
      </c>
      <c r="F80" s="83" t="s">
        <v>127</v>
      </c>
      <c r="G80" s="84" t="s">
        <v>120</v>
      </c>
      <c r="H80" s="83"/>
      <c r="I80" s="83"/>
      <c r="J80" s="83"/>
      <c r="K80" s="83"/>
      <c r="L80" s="84"/>
    </row>
    <row r="81" spans="1:12" s="85" customFormat="1" ht="26.25" customHeight="1">
      <c r="A81" s="83">
        <v>79300000</v>
      </c>
      <c r="B81" s="83">
        <v>17154</v>
      </c>
      <c r="C81" s="83" t="s">
        <v>121</v>
      </c>
      <c r="D81" s="83" t="s">
        <v>278</v>
      </c>
      <c r="E81" s="84">
        <v>1</v>
      </c>
      <c r="F81" s="83" t="s">
        <v>119</v>
      </c>
      <c r="G81" s="84" t="s">
        <v>120</v>
      </c>
      <c r="H81" s="83"/>
      <c r="I81" s="83"/>
      <c r="J81" s="83"/>
      <c r="K81" s="83"/>
      <c r="L81" s="84"/>
    </row>
    <row r="82" spans="1:12" s="85" customFormat="1" ht="26.25" customHeight="1">
      <c r="A82" s="83">
        <v>79500000</v>
      </c>
      <c r="B82" s="83">
        <v>18000</v>
      </c>
      <c r="C82" s="83" t="s">
        <v>117</v>
      </c>
      <c r="D82" s="83" t="s">
        <v>126</v>
      </c>
      <c r="E82" s="84">
        <v>1</v>
      </c>
      <c r="F82" s="83" t="s">
        <v>119</v>
      </c>
      <c r="G82" s="84" t="s">
        <v>120</v>
      </c>
      <c r="H82" s="83"/>
      <c r="I82" s="83"/>
      <c r="J82" s="83"/>
      <c r="K82" s="83"/>
      <c r="L82" s="84"/>
    </row>
    <row r="83" spans="1:12" s="85" customFormat="1" ht="26.25" customHeight="1">
      <c r="A83" s="83">
        <v>79700000</v>
      </c>
      <c r="B83" s="83">
        <v>61200</v>
      </c>
      <c r="C83" s="83" t="s">
        <v>121</v>
      </c>
      <c r="D83" s="83" t="s">
        <v>126</v>
      </c>
      <c r="E83" s="84">
        <v>1</v>
      </c>
      <c r="F83" s="83" t="s">
        <v>129</v>
      </c>
      <c r="G83" s="84" t="s">
        <v>120</v>
      </c>
      <c r="H83" s="83"/>
      <c r="I83" s="83"/>
      <c r="J83" s="83"/>
      <c r="K83" s="83"/>
      <c r="L83" s="84"/>
    </row>
    <row r="84" spans="1:12" s="85" customFormat="1" ht="26.25" customHeight="1">
      <c r="A84" s="83">
        <v>79800000</v>
      </c>
      <c r="B84" s="83">
        <v>2250</v>
      </c>
      <c r="C84" s="83" t="s">
        <v>117</v>
      </c>
      <c r="D84" s="83" t="s">
        <v>126</v>
      </c>
      <c r="E84" s="84">
        <v>1</v>
      </c>
      <c r="F84" s="83" t="s">
        <v>119</v>
      </c>
      <c r="G84" s="84" t="s">
        <v>120</v>
      </c>
      <c r="H84" s="83"/>
      <c r="I84" s="83"/>
      <c r="J84" s="83"/>
      <c r="K84" s="83"/>
      <c r="L84" s="84"/>
    </row>
    <row r="85" spans="1:12" s="85" customFormat="1" ht="26.25" customHeight="1">
      <c r="A85" s="83">
        <v>79800000</v>
      </c>
      <c r="B85" s="83">
        <v>2700</v>
      </c>
      <c r="C85" s="83" t="s">
        <v>121</v>
      </c>
      <c r="D85" s="83" t="s">
        <v>118</v>
      </c>
      <c r="E85" s="84">
        <v>1</v>
      </c>
      <c r="F85" s="83" t="s">
        <v>127</v>
      </c>
      <c r="G85" s="84" t="s">
        <v>120</v>
      </c>
      <c r="H85" s="83"/>
      <c r="I85" s="83"/>
      <c r="J85" s="83"/>
      <c r="K85" s="83"/>
      <c r="L85" s="84"/>
    </row>
    <row r="86" spans="1:12" s="85" customFormat="1" ht="26.25" customHeight="1">
      <c r="A86" s="83">
        <v>79800000</v>
      </c>
      <c r="B86" s="83">
        <v>3300</v>
      </c>
      <c r="C86" s="83" t="s">
        <v>117</v>
      </c>
      <c r="D86" s="83" t="s">
        <v>126</v>
      </c>
      <c r="E86" s="84">
        <v>1</v>
      </c>
      <c r="F86" s="83" t="s">
        <v>119</v>
      </c>
      <c r="G86" s="84" t="s">
        <v>120</v>
      </c>
      <c r="H86" s="83"/>
      <c r="I86" s="83"/>
      <c r="J86" s="83"/>
      <c r="K86" s="83"/>
      <c r="L86" s="84"/>
    </row>
    <row r="87" spans="1:12" s="85" customFormat="1" ht="26.25" customHeight="1">
      <c r="A87" s="83">
        <v>79800000</v>
      </c>
      <c r="B87" s="83">
        <v>3535</v>
      </c>
      <c r="C87" s="83" t="s">
        <v>117</v>
      </c>
      <c r="D87" s="83" t="s">
        <v>118</v>
      </c>
      <c r="E87" s="84">
        <v>1</v>
      </c>
      <c r="F87" s="83" t="s">
        <v>119</v>
      </c>
      <c r="G87" s="84" t="s">
        <v>120</v>
      </c>
      <c r="H87" s="83"/>
      <c r="I87" s="83"/>
      <c r="J87" s="83"/>
      <c r="K87" s="83"/>
      <c r="L87" s="84"/>
    </row>
    <row r="88" spans="1:12" s="85" customFormat="1" ht="26.25" customHeight="1">
      <c r="A88" s="83">
        <v>79900000</v>
      </c>
      <c r="B88" s="83">
        <v>3600</v>
      </c>
      <c r="C88" s="83" t="s">
        <v>121</v>
      </c>
      <c r="D88" s="83" t="s">
        <v>118</v>
      </c>
      <c r="E88" s="84">
        <v>1</v>
      </c>
      <c r="F88" s="83" t="s">
        <v>124</v>
      </c>
      <c r="G88" s="84" t="s">
        <v>120</v>
      </c>
      <c r="H88" s="83"/>
      <c r="I88" s="83"/>
      <c r="J88" s="83"/>
      <c r="K88" s="83"/>
      <c r="L88" s="84"/>
    </row>
    <row r="89" spans="1:12" s="85" customFormat="1" ht="26.25" customHeight="1">
      <c r="A89" s="83">
        <v>79900000</v>
      </c>
      <c r="B89" s="83">
        <v>340</v>
      </c>
      <c r="C89" s="83" t="s">
        <v>121</v>
      </c>
      <c r="D89" s="83" t="s">
        <v>118</v>
      </c>
      <c r="E89" s="84">
        <v>1</v>
      </c>
      <c r="F89" s="83" t="s">
        <v>119</v>
      </c>
      <c r="G89" s="84" t="s">
        <v>120</v>
      </c>
      <c r="H89" s="83"/>
      <c r="I89" s="83"/>
      <c r="J89" s="83"/>
      <c r="K89" s="83"/>
      <c r="L89" s="84"/>
    </row>
    <row r="90" spans="1:12" s="85" customFormat="1" ht="26.25" customHeight="1">
      <c r="A90" s="83">
        <v>79900000</v>
      </c>
      <c r="B90" s="83">
        <v>3400</v>
      </c>
      <c r="C90" s="83" t="s">
        <v>121</v>
      </c>
      <c r="D90" s="83" t="s">
        <v>118</v>
      </c>
      <c r="E90" s="84">
        <v>1</v>
      </c>
      <c r="F90" s="83" t="s">
        <v>124</v>
      </c>
      <c r="G90" s="84" t="s">
        <v>120</v>
      </c>
      <c r="H90" s="83"/>
      <c r="I90" s="83"/>
      <c r="J90" s="83"/>
      <c r="K90" s="83"/>
      <c r="L90" s="84"/>
    </row>
    <row r="91" spans="1:12" s="85" customFormat="1" ht="26.25" customHeight="1">
      <c r="A91" s="83">
        <v>79900000</v>
      </c>
      <c r="B91" s="83">
        <v>2250</v>
      </c>
      <c r="C91" s="83" t="s">
        <v>121</v>
      </c>
      <c r="D91" s="83" t="s">
        <v>122</v>
      </c>
      <c r="E91" s="84">
        <v>1</v>
      </c>
      <c r="F91" s="83" t="s">
        <v>124</v>
      </c>
      <c r="G91" s="84" t="s">
        <v>120</v>
      </c>
      <c r="H91" s="83"/>
      <c r="I91" s="83"/>
      <c r="J91" s="83"/>
      <c r="K91" s="83"/>
      <c r="L91" s="84"/>
    </row>
    <row r="92" spans="1:12" s="85" customFormat="1" ht="26.25" customHeight="1">
      <c r="A92" s="83">
        <v>80500000</v>
      </c>
      <c r="B92" s="83">
        <v>12521</v>
      </c>
      <c r="C92" s="83" t="s">
        <v>121</v>
      </c>
      <c r="D92" s="83" t="s">
        <v>126</v>
      </c>
      <c r="E92" s="84">
        <v>1</v>
      </c>
      <c r="F92" s="83" t="s">
        <v>127</v>
      </c>
      <c r="G92" s="84" t="s">
        <v>120</v>
      </c>
      <c r="H92" s="83"/>
      <c r="I92" s="83"/>
      <c r="J92" s="83"/>
      <c r="K92" s="83"/>
      <c r="L92" s="84"/>
    </row>
    <row r="93" spans="1:12" s="85" customFormat="1" ht="26.25" customHeight="1">
      <c r="A93" s="83">
        <v>80500000</v>
      </c>
      <c r="B93" s="83">
        <v>27862.6</v>
      </c>
      <c r="C93" s="83" t="s">
        <v>121</v>
      </c>
      <c r="D93" s="83" t="s">
        <v>278</v>
      </c>
      <c r="E93" s="84">
        <v>2</v>
      </c>
      <c r="F93" s="83" t="s">
        <v>127</v>
      </c>
      <c r="G93" s="84" t="s">
        <v>120</v>
      </c>
      <c r="H93" s="83"/>
      <c r="I93" s="83"/>
      <c r="J93" s="83"/>
      <c r="K93" s="83"/>
      <c r="L93" s="84"/>
    </row>
    <row r="94" spans="1:12" s="85" customFormat="1" ht="26.25" customHeight="1">
      <c r="A94" s="83">
        <v>90600000</v>
      </c>
      <c r="B94" s="83">
        <v>2475</v>
      </c>
      <c r="C94" s="83" t="s">
        <v>121</v>
      </c>
      <c r="D94" s="83" t="s">
        <v>126</v>
      </c>
      <c r="E94" s="84">
        <v>1</v>
      </c>
      <c r="F94" s="83" t="s">
        <v>119</v>
      </c>
      <c r="G94" s="84" t="s">
        <v>120</v>
      </c>
      <c r="H94" s="83"/>
      <c r="I94" s="83"/>
      <c r="J94" s="83"/>
      <c r="K94" s="83"/>
      <c r="L94" s="84"/>
    </row>
    <row r="95" spans="1:12" s="85" customFormat="1" ht="26.25" customHeight="1">
      <c r="A95" s="83">
        <v>92100000</v>
      </c>
      <c r="B95" s="83">
        <v>4350</v>
      </c>
      <c r="C95" s="83" t="s">
        <v>121</v>
      </c>
      <c r="D95" s="83" t="s">
        <v>118</v>
      </c>
      <c r="E95" s="84">
        <v>1</v>
      </c>
      <c r="F95" s="83" t="s">
        <v>119</v>
      </c>
      <c r="G95" s="84" t="s">
        <v>120</v>
      </c>
      <c r="H95" s="83"/>
      <c r="I95" s="83"/>
      <c r="J95" s="83"/>
      <c r="K95" s="83"/>
      <c r="L95" s="84"/>
    </row>
    <row r="96" spans="1:12" s="85" customFormat="1" ht="26.25" customHeight="1">
      <c r="A96" s="83">
        <v>92400000</v>
      </c>
      <c r="B96" s="83">
        <v>1001</v>
      </c>
      <c r="C96" s="83" t="s">
        <v>121</v>
      </c>
      <c r="D96" s="83" t="s">
        <v>126</v>
      </c>
      <c r="E96" s="84">
        <v>1</v>
      </c>
      <c r="F96" s="83" t="s">
        <v>119</v>
      </c>
      <c r="G96" s="84" t="s">
        <v>120</v>
      </c>
      <c r="H96" s="83"/>
      <c r="I96" s="83"/>
      <c r="J96" s="83"/>
      <c r="K96" s="83"/>
      <c r="L96" s="84"/>
    </row>
    <row r="97" spans="1:12" s="79" customFormat="1" ht="26.25" customHeight="1">
      <c r="A97" s="78" t="s">
        <v>130</v>
      </c>
      <c r="B97" s="86">
        <f>SUM(B5:B96)</f>
        <v>613143.0700000001</v>
      </c>
      <c r="C97" s="87"/>
      <c r="D97" s="87"/>
      <c r="E97" s="87"/>
      <c r="F97" s="87"/>
      <c r="G97" s="88"/>
      <c r="H97" s="81"/>
      <c r="I97" s="81"/>
      <c r="J97" s="81"/>
      <c r="K97" s="81"/>
      <c r="L97" s="81"/>
    </row>
    <row r="98" spans="1:12" s="85" customFormat="1" ht="26.25" customHeight="1">
      <c r="A98" s="83">
        <v>3100000</v>
      </c>
      <c r="B98" s="83">
        <v>3000</v>
      </c>
      <c r="C98" s="83" t="s">
        <v>121</v>
      </c>
      <c r="D98" s="83" t="s">
        <v>278</v>
      </c>
      <c r="E98" s="84">
        <v>1</v>
      </c>
      <c r="F98" s="83" t="s">
        <v>119</v>
      </c>
      <c r="G98" s="84" t="s">
        <v>131</v>
      </c>
      <c r="H98" s="83"/>
      <c r="I98" s="83"/>
      <c r="J98" s="83"/>
      <c r="K98" s="83"/>
      <c r="L98" s="84"/>
    </row>
    <row r="99" spans="1:12" s="85" customFormat="1" ht="26.25" customHeight="1">
      <c r="A99" s="83">
        <v>3200000</v>
      </c>
      <c r="B99" s="83">
        <v>931</v>
      </c>
      <c r="C99" s="83" t="s">
        <v>121</v>
      </c>
      <c r="D99" s="83" t="s">
        <v>277</v>
      </c>
      <c r="E99" s="84">
        <v>1</v>
      </c>
      <c r="F99" s="83" t="s">
        <v>119</v>
      </c>
      <c r="G99" s="84" t="s">
        <v>131</v>
      </c>
      <c r="H99" s="83"/>
      <c r="I99" s="83"/>
      <c r="J99" s="83"/>
      <c r="K99" s="83"/>
      <c r="L99" s="84"/>
    </row>
    <row r="100" spans="1:12" s="85" customFormat="1" ht="26.25" customHeight="1">
      <c r="A100" s="83">
        <v>3200000</v>
      </c>
      <c r="B100" s="83">
        <v>405</v>
      </c>
      <c r="C100" s="83" t="s">
        <v>121</v>
      </c>
      <c r="D100" s="83" t="s">
        <v>277</v>
      </c>
      <c r="E100" s="84">
        <v>1</v>
      </c>
      <c r="F100" s="83" t="s">
        <v>123</v>
      </c>
      <c r="G100" s="84" t="s">
        <v>131</v>
      </c>
      <c r="H100" s="83"/>
      <c r="I100" s="83"/>
      <c r="J100" s="83"/>
      <c r="K100" s="83"/>
      <c r="L100" s="84"/>
    </row>
    <row r="101" spans="1:12" s="85" customFormat="1" ht="26.25" customHeight="1">
      <c r="A101" s="83">
        <v>9100000</v>
      </c>
      <c r="B101" s="83">
        <v>12000</v>
      </c>
      <c r="C101" s="83" t="s">
        <v>125</v>
      </c>
      <c r="D101" s="83" t="s">
        <v>278</v>
      </c>
      <c r="E101" s="84">
        <v>1</v>
      </c>
      <c r="F101" s="83"/>
      <c r="G101" s="84" t="s">
        <v>131</v>
      </c>
      <c r="H101" s="83"/>
      <c r="I101" s="83"/>
      <c r="J101" s="83"/>
      <c r="K101" s="83"/>
      <c r="L101" s="84"/>
    </row>
    <row r="102" spans="1:12" s="85" customFormat="1" ht="26.25" customHeight="1">
      <c r="A102" s="83">
        <v>14800000</v>
      </c>
      <c r="B102" s="83">
        <v>220</v>
      </c>
      <c r="C102" s="83" t="s">
        <v>121</v>
      </c>
      <c r="D102" s="83" t="s">
        <v>277</v>
      </c>
      <c r="E102" s="84">
        <v>1</v>
      </c>
      <c r="F102" s="83" t="s">
        <v>119</v>
      </c>
      <c r="G102" s="84" t="s">
        <v>131</v>
      </c>
      <c r="H102" s="83"/>
      <c r="I102" s="83"/>
      <c r="J102" s="83"/>
      <c r="K102" s="83"/>
      <c r="L102" s="84"/>
    </row>
    <row r="103" spans="1:12" s="85" customFormat="1" ht="26.25" customHeight="1">
      <c r="A103" s="83">
        <v>15200000</v>
      </c>
      <c r="B103" s="83">
        <v>184</v>
      </c>
      <c r="C103" s="83" t="s">
        <v>121</v>
      </c>
      <c r="D103" s="83" t="s">
        <v>277</v>
      </c>
      <c r="E103" s="84">
        <v>1</v>
      </c>
      <c r="F103" s="83" t="s">
        <v>119</v>
      </c>
      <c r="G103" s="84" t="s">
        <v>131</v>
      </c>
      <c r="H103" s="83"/>
      <c r="I103" s="83"/>
      <c r="J103" s="83"/>
      <c r="K103" s="83"/>
      <c r="L103" s="84"/>
    </row>
    <row r="104" spans="1:12" s="85" customFormat="1" ht="26.25" customHeight="1">
      <c r="A104" s="83">
        <v>15200000</v>
      </c>
      <c r="B104" s="83">
        <v>240</v>
      </c>
      <c r="C104" s="83" t="s">
        <v>121</v>
      </c>
      <c r="D104" s="83" t="s">
        <v>277</v>
      </c>
      <c r="E104" s="84">
        <v>1</v>
      </c>
      <c r="F104" s="83" t="s">
        <v>123</v>
      </c>
      <c r="G104" s="84" t="s">
        <v>131</v>
      </c>
      <c r="H104" s="83"/>
      <c r="I104" s="83"/>
      <c r="J104" s="83"/>
      <c r="K104" s="83"/>
      <c r="L104" s="84"/>
    </row>
    <row r="105" spans="1:12" s="85" customFormat="1" ht="26.25" customHeight="1">
      <c r="A105" s="83">
        <v>15900000</v>
      </c>
      <c r="B105" s="83">
        <v>6900</v>
      </c>
      <c r="C105" s="83" t="s">
        <v>117</v>
      </c>
      <c r="D105" s="83" t="s">
        <v>278</v>
      </c>
      <c r="E105" s="84">
        <v>1</v>
      </c>
      <c r="F105" s="83" t="s">
        <v>119</v>
      </c>
      <c r="G105" s="84" t="s">
        <v>131</v>
      </c>
      <c r="H105" s="83"/>
      <c r="I105" s="83"/>
      <c r="J105" s="83"/>
      <c r="K105" s="83"/>
      <c r="L105" s="84"/>
    </row>
    <row r="106" spans="1:12" s="85" customFormat="1" ht="26.25" customHeight="1">
      <c r="A106" s="83">
        <v>15900000</v>
      </c>
      <c r="B106" s="83">
        <v>1200</v>
      </c>
      <c r="C106" s="83" t="s">
        <v>121</v>
      </c>
      <c r="D106" s="83" t="s">
        <v>277</v>
      </c>
      <c r="E106" s="84">
        <v>1</v>
      </c>
      <c r="F106" s="83" t="s">
        <v>123</v>
      </c>
      <c r="G106" s="84" t="s">
        <v>131</v>
      </c>
      <c r="H106" s="83"/>
      <c r="I106" s="83"/>
      <c r="J106" s="83"/>
      <c r="K106" s="83"/>
      <c r="L106" s="84"/>
    </row>
    <row r="107" spans="1:12" s="85" customFormat="1" ht="26.25" customHeight="1">
      <c r="A107" s="83">
        <v>15900000</v>
      </c>
      <c r="B107" s="83">
        <v>3765</v>
      </c>
      <c r="C107" s="83" t="s">
        <v>121</v>
      </c>
      <c r="D107" s="83" t="s">
        <v>281</v>
      </c>
      <c r="E107" s="84">
        <v>1</v>
      </c>
      <c r="F107" s="83" t="s">
        <v>119</v>
      </c>
      <c r="G107" s="84" t="s">
        <v>131</v>
      </c>
      <c r="H107" s="83"/>
      <c r="I107" s="83"/>
      <c r="J107" s="83"/>
      <c r="K107" s="83"/>
      <c r="L107" s="84"/>
    </row>
    <row r="108" spans="1:12" s="85" customFormat="1" ht="26.25" customHeight="1">
      <c r="A108" s="83">
        <v>16300000</v>
      </c>
      <c r="B108" s="83">
        <v>350</v>
      </c>
      <c r="C108" s="83" t="s">
        <v>121</v>
      </c>
      <c r="D108" s="83" t="s">
        <v>280</v>
      </c>
      <c r="E108" s="84">
        <v>1</v>
      </c>
      <c r="F108" s="83" t="s">
        <v>119</v>
      </c>
      <c r="G108" s="84" t="s">
        <v>131</v>
      </c>
      <c r="H108" s="83"/>
      <c r="I108" s="83"/>
      <c r="J108" s="83"/>
      <c r="K108" s="83"/>
      <c r="L108" s="84"/>
    </row>
    <row r="109" spans="1:12" s="85" customFormat="1" ht="26.25" customHeight="1">
      <c r="A109" s="83">
        <v>18800000</v>
      </c>
      <c r="B109" s="83">
        <v>420</v>
      </c>
      <c r="C109" s="83" t="s">
        <v>121</v>
      </c>
      <c r="D109" s="83" t="s">
        <v>280</v>
      </c>
      <c r="E109" s="84">
        <v>1</v>
      </c>
      <c r="F109" s="83" t="s">
        <v>119</v>
      </c>
      <c r="G109" s="84" t="s">
        <v>131</v>
      </c>
      <c r="H109" s="83"/>
      <c r="I109" s="83"/>
      <c r="J109" s="83"/>
      <c r="K109" s="83"/>
      <c r="L109" s="84"/>
    </row>
    <row r="110" spans="1:12" s="85" customFormat="1" ht="26.25" customHeight="1">
      <c r="A110" s="83">
        <v>18800000</v>
      </c>
      <c r="B110" s="83">
        <v>1350</v>
      </c>
      <c r="C110" s="83" t="s">
        <v>121</v>
      </c>
      <c r="D110" s="83" t="s">
        <v>281</v>
      </c>
      <c r="E110" s="84">
        <v>1</v>
      </c>
      <c r="F110" s="83" t="s">
        <v>119</v>
      </c>
      <c r="G110" s="84" t="s">
        <v>131</v>
      </c>
      <c r="H110" s="83"/>
      <c r="I110" s="83"/>
      <c r="J110" s="83"/>
      <c r="K110" s="83"/>
      <c r="L110" s="84"/>
    </row>
    <row r="111" spans="1:12" s="85" customFormat="1" ht="26.25" customHeight="1">
      <c r="A111" s="83">
        <v>19600000</v>
      </c>
      <c r="B111" s="83">
        <v>66</v>
      </c>
      <c r="C111" s="83" t="s">
        <v>121</v>
      </c>
      <c r="D111" s="83" t="s">
        <v>277</v>
      </c>
      <c r="E111" s="84">
        <v>1</v>
      </c>
      <c r="F111" s="83" t="s">
        <v>119</v>
      </c>
      <c r="G111" s="84" t="s">
        <v>131</v>
      </c>
      <c r="H111" s="83"/>
      <c r="I111" s="83"/>
      <c r="J111" s="83"/>
      <c r="K111" s="83"/>
      <c r="L111" s="84"/>
    </row>
    <row r="112" spans="1:12" s="85" customFormat="1" ht="26.25" customHeight="1">
      <c r="A112" s="83">
        <v>19600000</v>
      </c>
      <c r="B112" s="83">
        <v>66</v>
      </c>
      <c r="C112" s="83" t="s">
        <v>121</v>
      </c>
      <c r="D112" s="83" t="s">
        <v>281</v>
      </c>
      <c r="E112" s="84">
        <v>1</v>
      </c>
      <c r="F112" s="83" t="s">
        <v>119</v>
      </c>
      <c r="G112" s="84" t="s">
        <v>131</v>
      </c>
      <c r="H112" s="83"/>
      <c r="I112" s="83"/>
      <c r="J112" s="83"/>
      <c r="K112" s="83"/>
      <c r="L112" s="84"/>
    </row>
    <row r="113" spans="1:12" s="85" customFormat="1" ht="26.25" customHeight="1">
      <c r="A113" s="83">
        <v>22100000</v>
      </c>
      <c r="B113" s="83">
        <v>1095</v>
      </c>
      <c r="C113" s="83" t="s">
        <v>121</v>
      </c>
      <c r="D113" s="83" t="s">
        <v>277</v>
      </c>
      <c r="E113" s="84">
        <v>1</v>
      </c>
      <c r="F113" s="83" t="s">
        <v>119</v>
      </c>
      <c r="G113" s="84" t="s">
        <v>131</v>
      </c>
      <c r="H113" s="83"/>
      <c r="I113" s="83"/>
      <c r="J113" s="83"/>
      <c r="K113" s="83"/>
      <c r="L113" s="84"/>
    </row>
    <row r="114" spans="1:12" s="85" customFormat="1" ht="26.25" customHeight="1">
      <c r="A114" s="83">
        <v>22400000</v>
      </c>
      <c r="B114" s="83">
        <v>2400</v>
      </c>
      <c r="C114" s="83" t="s">
        <v>121</v>
      </c>
      <c r="D114" s="83" t="s">
        <v>280</v>
      </c>
      <c r="E114" s="84">
        <v>1</v>
      </c>
      <c r="F114" s="83" t="s">
        <v>127</v>
      </c>
      <c r="G114" s="84" t="s">
        <v>131</v>
      </c>
      <c r="H114" s="83"/>
      <c r="I114" s="83"/>
      <c r="J114" s="83"/>
      <c r="K114" s="83"/>
      <c r="L114" s="84"/>
    </row>
    <row r="115" spans="1:12" s="85" customFormat="1" ht="26.25" customHeight="1">
      <c r="A115" s="83">
        <v>22400000</v>
      </c>
      <c r="B115" s="83">
        <v>106.65</v>
      </c>
      <c r="C115" s="83" t="s">
        <v>121</v>
      </c>
      <c r="D115" s="83" t="s">
        <v>277</v>
      </c>
      <c r="E115" s="84">
        <v>1</v>
      </c>
      <c r="F115" s="83" t="s">
        <v>127</v>
      </c>
      <c r="G115" s="84" t="s">
        <v>131</v>
      </c>
      <c r="H115" s="83"/>
      <c r="I115" s="83"/>
      <c r="J115" s="83"/>
      <c r="K115" s="83"/>
      <c r="L115" s="84"/>
    </row>
    <row r="116" spans="1:12" s="85" customFormat="1" ht="26.25" customHeight="1">
      <c r="A116" s="83">
        <v>22400000</v>
      </c>
      <c r="B116" s="83">
        <v>840</v>
      </c>
      <c r="C116" s="83" t="s">
        <v>121</v>
      </c>
      <c r="D116" s="83" t="s">
        <v>277</v>
      </c>
      <c r="E116" s="84">
        <v>1</v>
      </c>
      <c r="F116" s="83" t="s">
        <v>127</v>
      </c>
      <c r="G116" s="84" t="s">
        <v>131</v>
      </c>
      <c r="H116" s="83"/>
      <c r="I116" s="83"/>
      <c r="J116" s="83"/>
      <c r="K116" s="83"/>
      <c r="L116" s="84"/>
    </row>
    <row r="117" spans="1:12" s="85" customFormat="1" ht="26.25" customHeight="1">
      <c r="A117" s="83">
        <v>22400000</v>
      </c>
      <c r="B117" s="83">
        <v>684</v>
      </c>
      <c r="C117" s="83" t="s">
        <v>121</v>
      </c>
      <c r="D117" s="83" t="s">
        <v>280</v>
      </c>
      <c r="E117" s="84">
        <v>1</v>
      </c>
      <c r="F117" s="83" t="s">
        <v>119</v>
      </c>
      <c r="G117" s="84" t="s">
        <v>131</v>
      </c>
      <c r="H117" s="83"/>
      <c r="I117" s="83"/>
      <c r="J117" s="83"/>
      <c r="K117" s="83"/>
      <c r="L117" s="84"/>
    </row>
    <row r="118" spans="1:12" s="85" customFormat="1" ht="26.25" customHeight="1">
      <c r="A118" s="83">
        <v>24300000</v>
      </c>
      <c r="B118" s="83">
        <v>300</v>
      </c>
      <c r="C118" s="83" t="s">
        <v>121</v>
      </c>
      <c r="D118" s="83" t="s">
        <v>277</v>
      </c>
      <c r="E118" s="84">
        <v>1</v>
      </c>
      <c r="F118" s="83" t="s">
        <v>119</v>
      </c>
      <c r="G118" s="84" t="s">
        <v>131</v>
      </c>
      <c r="H118" s="83"/>
      <c r="I118" s="83"/>
      <c r="J118" s="83"/>
      <c r="K118" s="83"/>
      <c r="L118" s="84"/>
    </row>
    <row r="119" spans="1:12" s="85" customFormat="1" ht="26.25" customHeight="1">
      <c r="A119" s="83">
        <v>24400000</v>
      </c>
      <c r="B119" s="83">
        <v>114</v>
      </c>
      <c r="C119" s="83" t="s">
        <v>121</v>
      </c>
      <c r="D119" s="83" t="s">
        <v>281</v>
      </c>
      <c r="E119" s="84">
        <v>1</v>
      </c>
      <c r="F119" s="83" t="s">
        <v>119</v>
      </c>
      <c r="G119" s="84" t="s">
        <v>131</v>
      </c>
      <c r="H119" s="83"/>
      <c r="I119" s="83"/>
      <c r="J119" s="83"/>
      <c r="K119" s="83"/>
      <c r="L119" s="84"/>
    </row>
    <row r="120" spans="1:12" s="85" customFormat="1" ht="26.25" customHeight="1">
      <c r="A120" s="83">
        <v>24900000</v>
      </c>
      <c r="B120" s="83">
        <v>1750</v>
      </c>
      <c r="C120" s="83" t="s">
        <v>121</v>
      </c>
      <c r="D120" s="83" t="s">
        <v>280</v>
      </c>
      <c r="E120" s="84">
        <v>1</v>
      </c>
      <c r="F120" s="83" t="s">
        <v>119</v>
      </c>
      <c r="G120" s="84" t="s">
        <v>131</v>
      </c>
      <c r="H120" s="83"/>
      <c r="I120" s="83"/>
      <c r="J120" s="83"/>
      <c r="K120" s="83"/>
      <c r="L120" s="84"/>
    </row>
    <row r="121" spans="1:12" s="85" customFormat="1" ht="26.25" customHeight="1">
      <c r="A121" s="83">
        <v>30100000</v>
      </c>
      <c r="B121" s="83">
        <v>5198</v>
      </c>
      <c r="C121" s="83" t="s">
        <v>117</v>
      </c>
      <c r="D121" s="83" t="s">
        <v>279</v>
      </c>
      <c r="E121" s="84">
        <v>1</v>
      </c>
      <c r="F121" s="83" t="s">
        <v>119</v>
      </c>
      <c r="G121" s="84" t="s">
        <v>131</v>
      </c>
      <c r="H121" s="83"/>
      <c r="I121" s="83"/>
      <c r="J121" s="83"/>
      <c r="K121" s="83"/>
      <c r="L121" s="84"/>
    </row>
    <row r="122" spans="1:12" s="85" customFormat="1" ht="26.25" customHeight="1">
      <c r="A122" s="83">
        <v>30200000</v>
      </c>
      <c r="B122" s="83">
        <v>9400</v>
      </c>
      <c r="C122" s="83" t="s">
        <v>117</v>
      </c>
      <c r="D122" s="83" t="s">
        <v>278</v>
      </c>
      <c r="E122" s="84">
        <v>1</v>
      </c>
      <c r="F122" s="83" t="s">
        <v>119</v>
      </c>
      <c r="G122" s="84" t="s">
        <v>131</v>
      </c>
      <c r="H122" s="83"/>
      <c r="I122" s="83"/>
      <c r="J122" s="83"/>
      <c r="K122" s="83"/>
      <c r="L122" s="84"/>
    </row>
    <row r="123" spans="1:12" s="85" customFormat="1" ht="26.25" customHeight="1">
      <c r="A123" s="83">
        <v>30200000</v>
      </c>
      <c r="B123" s="83">
        <v>15553.8</v>
      </c>
      <c r="C123" s="83" t="s">
        <v>125</v>
      </c>
      <c r="D123" s="83" t="s">
        <v>279</v>
      </c>
      <c r="E123" s="84">
        <v>1</v>
      </c>
      <c r="F123" s="83"/>
      <c r="G123" s="84" t="s">
        <v>131</v>
      </c>
      <c r="H123" s="83"/>
      <c r="I123" s="83"/>
      <c r="J123" s="83"/>
      <c r="K123" s="83"/>
      <c r="L123" s="84"/>
    </row>
    <row r="124" spans="1:12" s="85" customFormat="1" ht="26.25" customHeight="1">
      <c r="A124" s="83">
        <v>31500000</v>
      </c>
      <c r="B124" s="83">
        <v>325</v>
      </c>
      <c r="C124" s="83" t="s">
        <v>121</v>
      </c>
      <c r="D124" s="83" t="s">
        <v>277</v>
      </c>
      <c r="E124" s="84">
        <v>1</v>
      </c>
      <c r="F124" s="83" t="s">
        <v>119</v>
      </c>
      <c r="G124" s="84" t="s">
        <v>131</v>
      </c>
      <c r="H124" s="83"/>
      <c r="I124" s="83"/>
      <c r="J124" s="83"/>
      <c r="K124" s="83"/>
      <c r="L124" s="84"/>
    </row>
    <row r="125" spans="1:12" s="85" customFormat="1" ht="26.25" customHeight="1">
      <c r="A125" s="83">
        <v>31500000</v>
      </c>
      <c r="B125" s="83">
        <v>200</v>
      </c>
      <c r="C125" s="83" t="s">
        <v>121</v>
      </c>
      <c r="D125" s="83" t="s">
        <v>277</v>
      </c>
      <c r="E125" s="84">
        <v>1</v>
      </c>
      <c r="F125" s="83" t="s">
        <v>119</v>
      </c>
      <c r="G125" s="84" t="s">
        <v>131</v>
      </c>
      <c r="H125" s="83"/>
      <c r="I125" s="83"/>
      <c r="J125" s="83"/>
      <c r="K125" s="83"/>
      <c r="L125" s="84"/>
    </row>
    <row r="126" spans="1:12" s="85" customFormat="1" ht="26.25" customHeight="1">
      <c r="A126" s="83">
        <v>33700000</v>
      </c>
      <c r="B126" s="83">
        <v>6999</v>
      </c>
      <c r="C126" s="83" t="s">
        <v>117</v>
      </c>
      <c r="D126" s="83" t="s">
        <v>279</v>
      </c>
      <c r="E126" s="84">
        <v>1</v>
      </c>
      <c r="F126" s="83" t="s">
        <v>119</v>
      </c>
      <c r="G126" s="84" t="s">
        <v>131</v>
      </c>
      <c r="H126" s="83"/>
      <c r="I126" s="83"/>
      <c r="J126" s="83"/>
      <c r="K126" s="83"/>
      <c r="L126" s="84"/>
    </row>
    <row r="127" spans="1:12" s="85" customFormat="1" ht="26.25" customHeight="1">
      <c r="A127" s="83">
        <v>33700000</v>
      </c>
      <c r="B127" s="83">
        <v>105</v>
      </c>
      <c r="C127" s="83" t="s">
        <v>121</v>
      </c>
      <c r="D127" s="83" t="s">
        <v>277</v>
      </c>
      <c r="E127" s="84">
        <v>1</v>
      </c>
      <c r="F127" s="83" t="s">
        <v>123</v>
      </c>
      <c r="G127" s="84" t="s">
        <v>131</v>
      </c>
      <c r="H127" s="83"/>
      <c r="I127" s="83"/>
      <c r="J127" s="83"/>
      <c r="K127" s="83"/>
      <c r="L127" s="84"/>
    </row>
    <row r="128" spans="1:12" s="85" customFormat="1" ht="26.25" customHeight="1">
      <c r="A128" s="83">
        <v>34100000</v>
      </c>
      <c r="B128" s="83">
        <v>28857.29</v>
      </c>
      <c r="C128" s="83" t="s">
        <v>117</v>
      </c>
      <c r="D128" s="83" t="s">
        <v>279</v>
      </c>
      <c r="E128" s="84">
        <v>1</v>
      </c>
      <c r="F128" s="83" t="s">
        <v>119</v>
      </c>
      <c r="G128" s="84" t="s">
        <v>131</v>
      </c>
      <c r="H128" s="83"/>
      <c r="I128" s="83"/>
      <c r="J128" s="83"/>
      <c r="K128" s="83"/>
      <c r="L128" s="84"/>
    </row>
    <row r="129" spans="1:12" s="85" customFormat="1" ht="26.25" customHeight="1">
      <c r="A129" s="83">
        <v>37500000</v>
      </c>
      <c r="B129" s="83">
        <v>252.6</v>
      </c>
      <c r="C129" s="83" t="s">
        <v>121</v>
      </c>
      <c r="D129" s="83" t="s">
        <v>118</v>
      </c>
      <c r="E129" s="84">
        <v>1</v>
      </c>
      <c r="F129" s="83" t="s">
        <v>119</v>
      </c>
      <c r="G129" s="84" t="s">
        <v>131</v>
      </c>
      <c r="H129" s="83"/>
      <c r="I129" s="83"/>
      <c r="J129" s="83"/>
      <c r="K129" s="83"/>
      <c r="L129" s="84"/>
    </row>
    <row r="130" spans="1:12" s="85" customFormat="1" ht="26.25" customHeight="1">
      <c r="A130" s="83">
        <v>39200000</v>
      </c>
      <c r="B130" s="83">
        <v>1299</v>
      </c>
      <c r="C130" s="83" t="s">
        <v>117</v>
      </c>
      <c r="D130" s="83" t="s">
        <v>279</v>
      </c>
      <c r="E130" s="84">
        <v>1</v>
      </c>
      <c r="F130" s="83" t="s">
        <v>119</v>
      </c>
      <c r="G130" s="84" t="s">
        <v>131</v>
      </c>
      <c r="H130" s="83"/>
      <c r="I130" s="83"/>
      <c r="J130" s="83"/>
      <c r="K130" s="83"/>
      <c r="L130" s="84"/>
    </row>
    <row r="131" spans="1:12" s="85" customFormat="1" ht="26.25" customHeight="1">
      <c r="A131" s="83">
        <v>39500000</v>
      </c>
      <c r="B131" s="83">
        <v>100.3</v>
      </c>
      <c r="C131" s="83" t="s">
        <v>121</v>
      </c>
      <c r="D131" s="83" t="s">
        <v>281</v>
      </c>
      <c r="E131" s="84">
        <v>1</v>
      </c>
      <c r="F131" s="83" t="s">
        <v>119</v>
      </c>
      <c r="G131" s="84" t="s">
        <v>131</v>
      </c>
      <c r="H131" s="83"/>
      <c r="I131" s="83"/>
      <c r="J131" s="83"/>
      <c r="K131" s="83"/>
      <c r="L131" s="84"/>
    </row>
    <row r="132" spans="1:12" s="85" customFormat="1" ht="26.25" customHeight="1">
      <c r="A132" s="83">
        <v>39800000</v>
      </c>
      <c r="B132" s="83">
        <v>1420</v>
      </c>
      <c r="C132" s="83" t="s">
        <v>117</v>
      </c>
      <c r="D132" s="83" t="s">
        <v>277</v>
      </c>
      <c r="E132" s="84">
        <v>1</v>
      </c>
      <c r="F132" s="83" t="s">
        <v>119</v>
      </c>
      <c r="G132" s="84" t="s">
        <v>131</v>
      </c>
      <c r="H132" s="83"/>
      <c r="I132" s="83"/>
      <c r="J132" s="83"/>
      <c r="K132" s="83"/>
      <c r="L132" s="84"/>
    </row>
    <row r="133" spans="1:12" s="85" customFormat="1" ht="26.25" customHeight="1">
      <c r="A133" s="83">
        <v>41100000</v>
      </c>
      <c r="B133" s="83">
        <v>550</v>
      </c>
      <c r="C133" s="83" t="s">
        <v>121</v>
      </c>
      <c r="D133" s="83" t="s">
        <v>277</v>
      </c>
      <c r="E133" s="84">
        <v>1</v>
      </c>
      <c r="F133" s="83" t="s">
        <v>123</v>
      </c>
      <c r="G133" s="84" t="s">
        <v>131</v>
      </c>
      <c r="H133" s="83"/>
      <c r="I133" s="83"/>
      <c r="J133" s="83"/>
      <c r="K133" s="83"/>
      <c r="L133" s="84"/>
    </row>
    <row r="134" spans="1:12" s="85" customFormat="1" ht="26.25" customHeight="1">
      <c r="A134" s="83">
        <v>41100000</v>
      </c>
      <c r="B134" s="83">
        <v>5000</v>
      </c>
      <c r="C134" s="83" t="s">
        <v>117</v>
      </c>
      <c r="D134" s="83" t="s">
        <v>279</v>
      </c>
      <c r="E134" s="84">
        <v>1</v>
      </c>
      <c r="F134" s="83" t="s">
        <v>119</v>
      </c>
      <c r="G134" s="84" t="s">
        <v>131</v>
      </c>
      <c r="H134" s="83"/>
      <c r="I134" s="83"/>
      <c r="J134" s="83"/>
      <c r="K134" s="83"/>
      <c r="L134" s="84"/>
    </row>
    <row r="135" spans="1:12" s="85" customFormat="1" ht="26.25" customHeight="1">
      <c r="A135" s="83">
        <v>42400000</v>
      </c>
      <c r="B135" s="83">
        <v>4738.88</v>
      </c>
      <c r="C135" s="83" t="s">
        <v>121</v>
      </c>
      <c r="D135" s="83" t="s">
        <v>277</v>
      </c>
      <c r="E135" s="84">
        <v>1</v>
      </c>
      <c r="F135" s="83" t="s">
        <v>119</v>
      </c>
      <c r="G135" s="84" t="s">
        <v>131</v>
      </c>
      <c r="H135" s="83"/>
      <c r="I135" s="83"/>
      <c r="J135" s="83"/>
      <c r="K135" s="83"/>
      <c r="L135" s="84"/>
    </row>
    <row r="136" spans="1:12" s="85" customFormat="1" ht="26.25" customHeight="1">
      <c r="A136" s="83">
        <v>42900000</v>
      </c>
      <c r="B136" s="83">
        <v>83</v>
      </c>
      <c r="C136" s="83" t="s">
        <v>121</v>
      </c>
      <c r="D136" s="83" t="s">
        <v>277</v>
      </c>
      <c r="E136" s="84">
        <v>1</v>
      </c>
      <c r="F136" s="83" t="s">
        <v>119</v>
      </c>
      <c r="G136" s="84" t="s">
        <v>131</v>
      </c>
      <c r="H136" s="83"/>
      <c r="I136" s="83"/>
      <c r="J136" s="83"/>
      <c r="K136" s="83"/>
      <c r="L136" s="84"/>
    </row>
    <row r="137" spans="1:12" s="85" customFormat="1" ht="26.25" customHeight="1">
      <c r="A137" s="83">
        <v>42900000</v>
      </c>
      <c r="B137" s="83">
        <v>550</v>
      </c>
      <c r="C137" s="83" t="s">
        <v>121</v>
      </c>
      <c r="D137" s="83" t="s">
        <v>278</v>
      </c>
      <c r="E137" s="84">
        <v>1</v>
      </c>
      <c r="F137" s="83" t="s">
        <v>119</v>
      </c>
      <c r="G137" s="84" t="s">
        <v>131</v>
      </c>
      <c r="H137" s="83"/>
      <c r="I137" s="83"/>
      <c r="J137" s="83"/>
      <c r="K137" s="83"/>
      <c r="L137" s="84"/>
    </row>
    <row r="138" spans="1:12" s="85" customFormat="1" ht="26.25" customHeight="1">
      <c r="A138" s="83">
        <v>42900000</v>
      </c>
      <c r="B138" s="83">
        <v>1500</v>
      </c>
      <c r="C138" s="83" t="s">
        <v>121</v>
      </c>
      <c r="D138" s="83" t="s">
        <v>280</v>
      </c>
      <c r="E138" s="84">
        <v>1</v>
      </c>
      <c r="F138" s="83" t="s">
        <v>119</v>
      </c>
      <c r="G138" s="84" t="s">
        <v>131</v>
      </c>
      <c r="H138" s="83"/>
      <c r="I138" s="83"/>
      <c r="J138" s="83"/>
      <c r="K138" s="83"/>
      <c r="L138" s="84"/>
    </row>
    <row r="139" spans="1:12" s="85" customFormat="1" ht="26.25" customHeight="1">
      <c r="A139" s="83">
        <v>42900000</v>
      </c>
      <c r="B139" s="83">
        <v>550</v>
      </c>
      <c r="C139" s="83" t="s">
        <v>121</v>
      </c>
      <c r="D139" s="83" t="s">
        <v>277</v>
      </c>
      <c r="E139" s="84">
        <v>1</v>
      </c>
      <c r="F139" s="83" t="s">
        <v>119</v>
      </c>
      <c r="G139" s="84" t="s">
        <v>131</v>
      </c>
      <c r="H139" s="83"/>
      <c r="I139" s="83"/>
      <c r="J139" s="83"/>
      <c r="K139" s="83"/>
      <c r="L139" s="84"/>
    </row>
    <row r="140" spans="1:12" s="85" customFormat="1" ht="26.25" customHeight="1">
      <c r="A140" s="83">
        <v>44100000</v>
      </c>
      <c r="B140" s="83">
        <v>145</v>
      </c>
      <c r="C140" s="83" t="s">
        <v>121</v>
      </c>
      <c r="D140" s="83" t="s">
        <v>278</v>
      </c>
      <c r="E140" s="84">
        <v>1</v>
      </c>
      <c r="F140" s="83" t="s">
        <v>119</v>
      </c>
      <c r="G140" s="84" t="s">
        <v>131</v>
      </c>
      <c r="H140" s="83"/>
      <c r="I140" s="83"/>
      <c r="J140" s="83"/>
      <c r="K140" s="83"/>
      <c r="L140" s="84"/>
    </row>
    <row r="141" spans="1:12" s="85" customFormat="1" ht="26.25" customHeight="1">
      <c r="A141" s="83">
        <v>44100000</v>
      </c>
      <c r="B141" s="83">
        <v>523.38</v>
      </c>
      <c r="C141" s="83" t="s">
        <v>121</v>
      </c>
      <c r="D141" s="83" t="s">
        <v>278</v>
      </c>
      <c r="E141" s="84">
        <v>1</v>
      </c>
      <c r="F141" s="83" t="s">
        <v>119</v>
      </c>
      <c r="G141" s="84" t="s">
        <v>131</v>
      </c>
      <c r="H141" s="83"/>
      <c r="I141" s="83"/>
      <c r="J141" s="83"/>
      <c r="K141" s="83"/>
      <c r="L141" s="84"/>
    </row>
    <row r="142" spans="1:12" s="85" customFormat="1" ht="26.25" customHeight="1">
      <c r="A142" s="83">
        <v>44100000</v>
      </c>
      <c r="B142" s="83">
        <v>690.3</v>
      </c>
      <c r="C142" s="83" t="s">
        <v>121</v>
      </c>
      <c r="D142" s="83" t="s">
        <v>277</v>
      </c>
      <c r="E142" s="84">
        <v>1</v>
      </c>
      <c r="F142" s="83" t="s">
        <v>119</v>
      </c>
      <c r="G142" s="84" t="s">
        <v>131</v>
      </c>
      <c r="H142" s="83"/>
      <c r="I142" s="83"/>
      <c r="J142" s="83"/>
      <c r="K142" s="83"/>
      <c r="L142" s="84"/>
    </row>
    <row r="143" spans="1:12" s="85" customFormat="1" ht="26.25" customHeight="1">
      <c r="A143" s="83">
        <v>44400000</v>
      </c>
      <c r="B143" s="83">
        <v>170</v>
      </c>
      <c r="C143" s="83" t="s">
        <v>121</v>
      </c>
      <c r="D143" s="83" t="s">
        <v>278</v>
      </c>
      <c r="E143" s="84">
        <v>1</v>
      </c>
      <c r="F143" s="83" t="s">
        <v>119</v>
      </c>
      <c r="G143" s="84" t="s">
        <v>131</v>
      </c>
      <c r="H143" s="83"/>
      <c r="I143" s="83"/>
      <c r="J143" s="83"/>
      <c r="K143" s="83"/>
      <c r="L143" s="84"/>
    </row>
    <row r="144" spans="1:12" s="85" customFormat="1" ht="26.25" customHeight="1">
      <c r="A144" s="83">
        <v>44500000</v>
      </c>
      <c r="B144" s="83">
        <v>145</v>
      </c>
      <c r="C144" s="83" t="s">
        <v>121</v>
      </c>
      <c r="D144" s="83" t="s">
        <v>281</v>
      </c>
      <c r="E144" s="84">
        <v>1</v>
      </c>
      <c r="F144" s="83" t="s">
        <v>119</v>
      </c>
      <c r="G144" s="84" t="s">
        <v>131</v>
      </c>
      <c r="H144" s="83"/>
      <c r="I144" s="83"/>
      <c r="J144" s="83"/>
      <c r="K144" s="83"/>
      <c r="L144" s="84"/>
    </row>
    <row r="145" spans="1:12" s="85" customFormat="1" ht="26.25" customHeight="1">
      <c r="A145" s="83">
        <v>48600000</v>
      </c>
      <c r="B145" s="83">
        <v>878.95</v>
      </c>
      <c r="C145" s="83" t="s">
        <v>121</v>
      </c>
      <c r="D145" s="83" t="s">
        <v>126</v>
      </c>
      <c r="E145" s="84">
        <v>1</v>
      </c>
      <c r="F145" s="83" t="s">
        <v>119</v>
      </c>
      <c r="G145" s="84" t="s">
        <v>131</v>
      </c>
      <c r="H145" s="83"/>
      <c r="I145" s="83"/>
      <c r="J145" s="83"/>
      <c r="K145" s="83"/>
      <c r="L145" s="84"/>
    </row>
    <row r="146" spans="1:12" s="85" customFormat="1" ht="26.25" customHeight="1">
      <c r="A146" s="83">
        <v>50100000</v>
      </c>
      <c r="B146" s="83">
        <v>987.49</v>
      </c>
      <c r="C146" s="83" t="s">
        <v>121</v>
      </c>
      <c r="D146" s="83" t="s">
        <v>279</v>
      </c>
      <c r="E146" s="84">
        <v>1</v>
      </c>
      <c r="F146" s="83" t="s">
        <v>127</v>
      </c>
      <c r="G146" s="84" t="s">
        <v>131</v>
      </c>
      <c r="H146" s="83"/>
      <c r="I146" s="83"/>
      <c r="J146" s="83"/>
      <c r="K146" s="83"/>
      <c r="L146" s="84"/>
    </row>
    <row r="147" spans="1:12" s="85" customFormat="1" ht="26.25" customHeight="1">
      <c r="A147" s="83">
        <v>50100000</v>
      </c>
      <c r="B147" s="83">
        <v>4500</v>
      </c>
      <c r="C147" s="83" t="s">
        <v>121</v>
      </c>
      <c r="D147" s="83" t="s">
        <v>126</v>
      </c>
      <c r="E147" s="84">
        <v>1</v>
      </c>
      <c r="F147" s="83" t="s">
        <v>127</v>
      </c>
      <c r="G147" s="84" t="s">
        <v>131</v>
      </c>
      <c r="H147" s="83"/>
      <c r="I147" s="83"/>
      <c r="J147" s="83"/>
      <c r="K147" s="83"/>
      <c r="L147" s="84"/>
    </row>
    <row r="148" spans="1:12" s="85" customFormat="1" ht="26.25" customHeight="1">
      <c r="A148" s="83">
        <v>50700000</v>
      </c>
      <c r="B148" s="83">
        <v>4598.32</v>
      </c>
      <c r="C148" s="83" t="s">
        <v>121</v>
      </c>
      <c r="D148" s="83" t="s">
        <v>280</v>
      </c>
      <c r="E148" s="84">
        <v>1</v>
      </c>
      <c r="F148" s="83" t="s">
        <v>119</v>
      </c>
      <c r="G148" s="84" t="s">
        <v>131</v>
      </c>
      <c r="H148" s="83"/>
      <c r="I148" s="83"/>
      <c r="J148" s="83"/>
      <c r="K148" s="83"/>
      <c r="L148" s="84"/>
    </row>
    <row r="149" spans="1:12" s="85" customFormat="1" ht="26.25" customHeight="1">
      <c r="A149" s="83">
        <v>51300000</v>
      </c>
      <c r="B149" s="83">
        <v>250</v>
      </c>
      <c r="C149" s="83" t="s">
        <v>121</v>
      </c>
      <c r="D149" s="83" t="s">
        <v>277</v>
      </c>
      <c r="E149" s="84">
        <v>1</v>
      </c>
      <c r="F149" s="83" t="s">
        <v>119</v>
      </c>
      <c r="G149" s="84" t="s">
        <v>131</v>
      </c>
      <c r="H149" s="83"/>
      <c r="I149" s="83"/>
      <c r="J149" s="83"/>
      <c r="K149" s="83"/>
      <c r="L149" s="84"/>
    </row>
    <row r="150" spans="1:12" s="85" customFormat="1" ht="26.25" customHeight="1">
      <c r="A150" s="83">
        <v>55300000</v>
      </c>
      <c r="B150" s="83">
        <v>18885</v>
      </c>
      <c r="C150" s="83" t="s">
        <v>117</v>
      </c>
      <c r="D150" s="83" t="s">
        <v>279</v>
      </c>
      <c r="E150" s="84">
        <v>1</v>
      </c>
      <c r="F150" s="83" t="s">
        <v>119</v>
      </c>
      <c r="G150" s="84" t="s">
        <v>131</v>
      </c>
      <c r="H150" s="83"/>
      <c r="I150" s="83"/>
      <c r="J150" s="83"/>
      <c r="K150" s="83"/>
      <c r="L150" s="84"/>
    </row>
    <row r="151" spans="1:12" s="85" customFormat="1" ht="26.25" customHeight="1">
      <c r="A151" s="83">
        <v>55500000</v>
      </c>
      <c r="B151" s="83">
        <v>3819.7</v>
      </c>
      <c r="C151" s="83" t="s">
        <v>121</v>
      </c>
      <c r="D151" s="83" t="s">
        <v>280</v>
      </c>
      <c r="E151" s="84">
        <v>1</v>
      </c>
      <c r="F151" s="83" t="s">
        <v>124</v>
      </c>
      <c r="G151" s="84" t="s">
        <v>131</v>
      </c>
      <c r="H151" s="83"/>
      <c r="I151" s="83"/>
      <c r="J151" s="83"/>
      <c r="K151" s="83"/>
      <c r="L151" s="84"/>
    </row>
    <row r="152" spans="1:12" s="85" customFormat="1" ht="26.25" customHeight="1">
      <c r="A152" s="83">
        <v>60100000</v>
      </c>
      <c r="B152" s="83">
        <v>400</v>
      </c>
      <c r="C152" s="83" t="s">
        <v>121</v>
      </c>
      <c r="D152" s="83" t="s">
        <v>118</v>
      </c>
      <c r="E152" s="84">
        <v>1</v>
      </c>
      <c r="F152" s="83" t="s">
        <v>124</v>
      </c>
      <c r="G152" s="84" t="s">
        <v>131</v>
      </c>
      <c r="H152" s="83"/>
      <c r="I152" s="83"/>
      <c r="J152" s="83"/>
      <c r="K152" s="83"/>
      <c r="L152" s="84"/>
    </row>
    <row r="153" spans="1:12" s="85" customFormat="1" ht="26.25" customHeight="1">
      <c r="A153" s="83">
        <v>60100000</v>
      </c>
      <c r="B153" s="83">
        <v>1600</v>
      </c>
      <c r="C153" s="83" t="s">
        <v>121</v>
      </c>
      <c r="D153" s="83" t="s">
        <v>276</v>
      </c>
      <c r="E153" s="84">
        <v>1</v>
      </c>
      <c r="F153" s="83" t="s">
        <v>124</v>
      </c>
      <c r="G153" s="84" t="s">
        <v>131</v>
      </c>
      <c r="H153" s="83"/>
      <c r="I153" s="83"/>
      <c r="J153" s="83"/>
      <c r="K153" s="83"/>
      <c r="L153" s="84"/>
    </row>
    <row r="154" spans="1:12" s="85" customFormat="1" ht="26.25" customHeight="1">
      <c r="A154" s="83">
        <v>60100000</v>
      </c>
      <c r="B154" s="83">
        <v>250</v>
      </c>
      <c r="C154" s="83" t="s">
        <v>121</v>
      </c>
      <c r="D154" s="83" t="s">
        <v>280</v>
      </c>
      <c r="E154" s="84">
        <v>1</v>
      </c>
      <c r="F154" s="83" t="s">
        <v>124</v>
      </c>
      <c r="G154" s="84" t="s">
        <v>131</v>
      </c>
      <c r="H154" s="83"/>
      <c r="I154" s="83"/>
      <c r="J154" s="83"/>
      <c r="K154" s="83"/>
      <c r="L154" s="84"/>
    </row>
    <row r="155" spans="1:12" s="85" customFormat="1" ht="26.25" customHeight="1">
      <c r="A155" s="83">
        <v>63100000</v>
      </c>
      <c r="B155" s="83">
        <v>260</v>
      </c>
      <c r="C155" s="83" t="s">
        <v>121</v>
      </c>
      <c r="D155" s="83" t="s">
        <v>277</v>
      </c>
      <c r="E155" s="84">
        <v>1</v>
      </c>
      <c r="F155" s="83" t="s">
        <v>119</v>
      </c>
      <c r="G155" s="84" t="s">
        <v>131</v>
      </c>
      <c r="H155" s="83"/>
      <c r="I155" s="83"/>
      <c r="J155" s="83"/>
      <c r="K155" s="83"/>
      <c r="L155" s="84"/>
    </row>
    <row r="156" spans="1:12" s="85" customFormat="1" ht="26.25" customHeight="1">
      <c r="A156" s="83">
        <v>63100000</v>
      </c>
      <c r="B156" s="83">
        <v>260</v>
      </c>
      <c r="C156" s="83" t="s">
        <v>121</v>
      </c>
      <c r="D156" s="83" t="s">
        <v>281</v>
      </c>
      <c r="E156" s="84">
        <v>1</v>
      </c>
      <c r="F156" s="83" t="s">
        <v>119</v>
      </c>
      <c r="G156" s="84" t="s">
        <v>131</v>
      </c>
      <c r="H156" s="83"/>
      <c r="I156" s="83"/>
      <c r="J156" s="83"/>
      <c r="K156" s="83"/>
      <c r="L156" s="84"/>
    </row>
    <row r="157" spans="1:12" s="85" customFormat="1" ht="26.25" customHeight="1">
      <c r="A157" s="83">
        <v>63100000</v>
      </c>
      <c r="B157" s="83">
        <v>480</v>
      </c>
      <c r="C157" s="83" t="s">
        <v>121</v>
      </c>
      <c r="D157" s="83" t="s">
        <v>126</v>
      </c>
      <c r="E157" s="84">
        <v>1</v>
      </c>
      <c r="F157" s="83" t="s">
        <v>119</v>
      </c>
      <c r="G157" s="84" t="s">
        <v>131</v>
      </c>
      <c r="H157" s="83"/>
      <c r="I157" s="83"/>
      <c r="J157" s="83"/>
      <c r="K157" s="83"/>
      <c r="L157" s="84"/>
    </row>
    <row r="158" spans="1:12" s="85" customFormat="1" ht="26.25" customHeight="1">
      <c r="A158" s="83">
        <v>71300000</v>
      </c>
      <c r="B158" s="83">
        <v>1000</v>
      </c>
      <c r="C158" s="83" t="s">
        <v>121</v>
      </c>
      <c r="D158" s="83" t="s">
        <v>277</v>
      </c>
      <c r="E158" s="84">
        <v>1</v>
      </c>
      <c r="F158" s="83" t="s">
        <v>128</v>
      </c>
      <c r="G158" s="84" t="s">
        <v>131</v>
      </c>
      <c r="H158" s="83"/>
      <c r="I158" s="83"/>
      <c r="J158" s="83"/>
      <c r="K158" s="83"/>
      <c r="L158" s="84"/>
    </row>
    <row r="159" spans="1:12" s="85" customFormat="1" ht="26.25" customHeight="1">
      <c r="A159" s="83">
        <v>72300000</v>
      </c>
      <c r="B159" s="83">
        <v>288</v>
      </c>
      <c r="C159" s="83" t="s">
        <v>121</v>
      </c>
      <c r="D159" s="83" t="s">
        <v>126</v>
      </c>
      <c r="E159" s="84">
        <v>1</v>
      </c>
      <c r="F159" s="83" t="s">
        <v>128</v>
      </c>
      <c r="G159" s="84" t="s">
        <v>131</v>
      </c>
      <c r="H159" s="83"/>
      <c r="I159" s="83"/>
      <c r="J159" s="83"/>
      <c r="K159" s="83"/>
      <c r="L159" s="84"/>
    </row>
    <row r="160" spans="1:12" s="85" customFormat="1" ht="26.25" customHeight="1">
      <c r="A160" s="83">
        <v>73400000</v>
      </c>
      <c r="B160" s="83">
        <v>4500</v>
      </c>
      <c r="C160" s="83" t="s">
        <v>121</v>
      </c>
      <c r="D160" s="83" t="s">
        <v>279</v>
      </c>
      <c r="E160" s="84">
        <v>1</v>
      </c>
      <c r="F160" s="83" t="s">
        <v>119</v>
      </c>
      <c r="G160" s="84" t="s">
        <v>131</v>
      </c>
      <c r="H160" s="83"/>
      <c r="I160" s="83"/>
      <c r="J160" s="83"/>
      <c r="K160" s="83"/>
      <c r="L160" s="84"/>
    </row>
    <row r="161" spans="1:12" s="85" customFormat="1" ht="26.25" customHeight="1">
      <c r="A161" s="83">
        <v>79200000</v>
      </c>
      <c r="B161" s="83">
        <v>24900</v>
      </c>
      <c r="C161" s="83" t="s">
        <v>117</v>
      </c>
      <c r="D161" s="83" t="s">
        <v>122</v>
      </c>
      <c r="E161" s="84">
        <v>2</v>
      </c>
      <c r="F161" s="83" t="s">
        <v>119</v>
      </c>
      <c r="G161" s="84" t="s">
        <v>131</v>
      </c>
      <c r="H161" s="83"/>
      <c r="I161" s="83"/>
      <c r="J161" s="83"/>
      <c r="K161" s="83"/>
      <c r="L161" s="84"/>
    </row>
    <row r="162" spans="1:12" s="85" customFormat="1" ht="26.25" customHeight="1">
      <c r="A162" s="83">
        <v>79800000</v>
      </c>
      <c r="B162" s="83">
        <v>3000</v>
      </c>
      <c r="C162" s="83" t="s">
        <v>121</v>
      </c>
      <c r="D162" s="83" t="s">
        <v>277</v>
      </c>
      <c r="E162" s="84">
        <v>1</v>
      </c>
      <c r="F162" s="83" t="s">
        <v>127</v>
      </c>
      <c r="G162" s="84" t="s">
        <v>131</v>
      </c>
      <c r="H162" s="83"/>
      <c r="I162" s="83"/>
      <c r="J162" s="83"/>
      <c r="K162" s="83"/>
      <c r="L162" s="84"/>
    </row>
    <row r="163" spans="1:12" s="85" customFormat="1" ht="26.25" customHeight="1">
      <c r="A163" s="83">
        <v>79900000</v>
      </c>
      <c r="B163" s="83">
        <v>350</v>
      </c>
      <c r="C163" s="83" t="s">
        <v>121</v>
      </c>
      <c r="D163" s="83" t="s">
        <v>277</v>
      </c>
      <c r="E163" s="84">
        <v>1</v>
      </c>
      <c r="F163" s="83" t="s">
        <v>127</v>
      </c>
      <c r="G163" s="84" t="s">
        <v>131</v>
      </c>
      <c r="H163" s="83"/>
      <c r="I163" s="83"/>
      <c r="J163" s="83"/>
      <c r="K163" s="83"/>
      <c r="L163" s="84"/>
    </row>
    <row r="164" spans="1:12" s="85" customFormat="1" ht="26.25" customHeight="1">
      <c r="A164" s="83">
        <v>80500000</v>
      </c>
      <c r="B164" s="83">
        <v>6040</v>
      </c>
      <c r="C164" s="83" t="s">
        <v>121</v>
      </c>
      <c r="D164" s="83" t="s">
        <v>126</v>
      </c>
      <c r="E164" s="84">
        <v>1</v>
      </c>
      <c r="F164" s="83" t="s">
        <v>127</v>
      </c>
      <c r="G164" s="84" t="s">
        <v>131</v>
      </c>
      <c r="H164" s="83"/>
      <c r="I164" s="83"/>
      <c r="J164" s="83"/>
      <c r="K164" s="83"/>
      <c r="L164" s="84"/>
    </row>
    <row r="165" spans="1:12" s="85" customFormat="1" ht="26.25" customHeight="1">
      <c r="A165" s="83">
        <v>80500000</v>
      </c>
      <c r="B165" s="83">
        <v>51622.5</v>
      </c>
      <c r="C165" s="83" t="s">
        <v>121</v>
      </c>
      <c r="D165" s="83" t="s">
        <v>126</v>
      </c>
      <c r="E165" s="84">
        <v>2</v>
      </c>
      <c r="F165" s="83" t="s">
        <v>127</v>
      </c>
      <c r="G165" s="84" t="s">
        <v>131</v>
      </c>
      <c r="H165" s="83"/>
      <c r="I165" s="83"/>
      <c r="J165" s="83"/>
      <c r="K165" s="83"/>
      <c r="L165" s="84"/>
    </row>
    <row r="166" spans="1:12" s="85" customFormat="1" ht="26.25" customHeight="1">
      <c r="A166" s="83">
        <v>80500000</v>
      </c>
      <c r="B166" s="83">
        <v>67873.2</v>
      </c>
      <c r="C166" s="83" t="s">
        <v>121</v>
      </c>
      <c r="D166" s="83" t="s">
        <v>278</v>
      </c>
      <c r="E166" s="84">
        <v>2</v>
      </c>
      <c r="F166" s="83" t="s">
        <v>127</v>
      </c>
      <c r="G166" s="84" t="s">
        <v>131</v>
      </c>
      <c r="H166" s="83"/>
      <c r="I166" s="83"/>
      <c r="J166" s="83"/>
      <c r="K166" s="83"/>
      <c r="L166" s="84"/>
    </row>
    <row r="167" spans="1:12" s="85" customFormat="1" ht="26.25" customHeight="1">
      <c r="A167" s="83">
        <v>90500000</v>
      </c>
      <c r="B167" s="83">
        <v>250</v>
      </c>
      <c r="C167" s="83" t="s">
        <v>121</v>
      </c>
      <c r="D167" s="83" t="s">
        <v>280</v>
      </c>
      <c r="E167" s="84">
        <v>1</v>
      </c>
      <c r="F167" s="83" t="s">
        <v>119</v>
      </c>
      <c r="G167" s="84" t="s">
        <v>131</v>
      </c>
      <c r="H167" s="83"/>
      <c r="I167" s="83"/>
      <c r="J167" s="83"/>
      <c r="K167" s="83"/>
      <c r="L167" s="84"/>
    </row>
    <row r="168" spans="1:12" s="85" customFormat="1" ht="26.25" customHeight="1">
      <c r="A168" s="83">
        <v>90900000</v>
      </c>
      <c r="B168" s="83">
        <v>1464</v>
      </c>
      <c r="C168" s="83" t="s">
        <v>121</v>
      </c>
      <c r="D168" s="83" t="s">
        <v>281</v>
      </c>
      <c r="E168" s="84">
        <v>1</v>
      </c>
      <c r="F168" s="83" t="s">
        <v>119</v>
      </c>
      <c r="G168" s="84" t="s">
        <v>131</v>
      </c>
      <c r="H168" s="83"/>
      <c r="I168" s="83"/>
      <c r="J168" s="83"/>
      <c r="K168" s="83"/>
      <c r="L168" s="84"/>
    </row>
    <row r="169" spans="1:12" s="85" customFormat="1" ht="26.25" customHeight="1">
      <c r="A169" s="83">
        <v>92200000</v>
      </c>
      <c r="B169" s="83">
        <v>150</v>
      </c>
      <c r="C169" s="83" t="s">
        <v>121</v>
      </c>
      <c r="D169" s="83" t="s">
        <v>279</v>
      </c>
      <c r="E169" s="84">
        <v>1</v>
      </c>
      <c r="F169" s="83" t="s">
        <v>119</v>
      </c>
      <c r="G169" s="84" t="s">
        <v>131</v>
      </c>
      <c r="H169" s="83"/>
      <c r="I169" s="83"/>
      <c r="J169" s="83"/>
      <c r="K169" s="83"/>
      <c r="L169" s="84"/>
    </row>
    <row r="170" spans="1:12" s="85" customFormat="1" ht="26.25" customHeight="1">
      <c r="A170" s="83">
        <v>92200000</v>
      </c>
      <c r="B170" s="83">
        <v>102</v>
      </c>
      <c r="C170" s="83" t="s">
        <v>121</v>
      </c>
      <c r="D170" s="83" t="s">
        <v>279</v>
      </c>
      <c r="E170" s="84">
        <v>1</v>
      </c>
      <c r="F170" s="83" t="s">
        <v>119</v>
      </c>
      <c r="G170" s="84" t="s">
        <v>131</v>
      </c>
      <c r="H170" s="83"/>
      <c r="I170" s="83"/>
      <c r="J170" s="83"/>
      <c r="K170" s="83"/>
      <c r="L170" s="84"/>
    </row>
    <row r="171" spans="1:12" s="79" customFormat="1" ht="26.25" customHeight="1">
      <c r="A171" s="78" t="s">
        <v>132</v>
      </c>
      <c r="B171" s="78">
        <f>SUM(B98:B170)</f>
        <v>321451.36000000004</v>
      </c>
      <c r="C171" s="116"/>
      <c r="D171" s="116"/>
      <c r="E171" s="116"/>
      <c r="F171" s="116"/>
      <c r="G171" s="116"/>
      <c r="H171" s="116"/>
      <c r="I171" s="116"/>
      <c r="J171" s="116"/>
      <c r="K171" s="116"/>
      <c r="L171" s="116"/>
    </row>
    <row r="172" spans="1:12" s="79" customFormat="1" ht="26.25" customHeight="1">
      <c r="A172" s="78" t="s">
        <v>133</v>
      </c>
      <c r="B172" s="78">
        <f>B97+B171</f>
        <v>934594.4300000002</v>
      </c>
      <c r="C172" s="116"/>
      <c r="D172" s="116"/>
      <c r="E172" s="116"/>
      <c r="F172" s="116"/>
      <c r="G172" s="116"/>
      <c r="H172" s="116"/>
      <c r="I172" s="116"/>
      <c r="J172" s="116"/>
      <c r="K172" s="116"/>
      <c r="L172" s="116"/>
    </row>
    <row r="173" spans="1:12" ht="26.25" customHeight="1">
      <c r="A173" s="117" t="s">
        <v>134</v>
      </c>
      <c r="B173" s="117"/>
      <c r="C173" s="117"/>
      <c r="D173" s="117"/>
      <c r="E173" s="117"/>
      <c r="F173" s="117"/>
      <c r="G173" s="117"/>
      <c r="H173" s="117"/>
      <c r="I173" s="117"/>
      <c r="J173" s="117"/>
      <c r="K173" s="117"/>
      <c r="L173" s="117"/>
    </row>
  </sheetData>
  <sheetProtection/>
  <mergeCells count="6">
    <mergeCell ref="A1:L1"/>
    <mergeCell ref="A2:L2"/>
    <mergeCell ref="A3:L3"/>
    <mergeCell ref="C171:L171"/>
    <mergeCell ref="C172:L172"/>
    <mergeCell ref="A173:L17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60"/>
  <sheetViews>
    <sheetView zoomScalePageLayoutView="0" workbookViewId="0" topLeftCell="A145">
      <selection activeCell="F161" sqref="F161"/>
    </sheetView>
  </sheetViews>
  <sheetFormatPr defaultColWidth="9.140625" defaultRowHeight="15"/>
  <cols>
    <col min="1" max="2" width="33.140625" style="109" customWidth="1"/>
    <col min="3" max="3" width="33.140625" style="90" customWidth="1"/>
    <col min="4" max="4" width="13.421875" style="90" customWidth="1"/>
    <col min="5" max="5" width="8.421875" style="90" customWidth="1"/>
    <col min="6" max="6" width="7.28125" style="90" customWidth="1"/>
    <col min="7" max="7" width="13.28125" style="110" customWidth="1"/>
    <col min="8" max="8" width="8.00390625" style="90" customWidth="1"/>
    <col min="9" max="9" width="7.28125" style="90" customWidth="1"/>
    <col min="10" max="10" width="17.7109375" style="90" customWidth="1"/>
    <col min="11" max="16" width="21.140625" style="90" customWidth="1"/>
    <col min="17" max="16384" width="9.140625" style="90" customWidth="1"/>
  </cols>
  <sheetData>
    <row r="1" spans="1:11" ht="24" customHeight="1">
      <c r="A1" s="124" t="s">
        <v>302</v>
      </c>
      <c r="B1" s="124"/>
      <c r="C1" s="124"/>
      <c r="D1" s="124"/>
      <c r="E1" s="124"/>
      <c r="F1" s="124"/>
      <c r="G1" s="124"/>
      <c r="H1" s="124"/>
      <c r="I1" s="124"/>
      <c r="J1" s="124"/>
      <c r="K1" s="124"/>
    </row>
    <row r="2" spans="1:11" ht="24" customHeight="1" thickBot="1">
      <c r="A2" s="125" t="s">
        <v>303</v>
      </c>
      <c r="B2" s="125"/>
      <c r="C2" s="125"/>
      <c r="D2" s="125"/>
      <c r="E2" s="125"/>
      <c r="F2" s="125"/>
      <c r="G2" s="125"/>
      <c r="H2" s="125"/>
      <c r="I2" s="125"/>
      <c r="J2" s="125"/>
      <c r="K2" s="125"/>
    </row>
    <row r="3" spans="1:11" ht="32.25" customHeight="1">
      <c r="A3" s="126" t="s">
        <v>135</v>
      </c>
      <c r="B3" s="128" t="s">
        <v>136</v>
      </c>
      <c r="C3" s="128" t="s">
        <v>107</v>
      </c>
      <c r="D3" s="128" t="s">
        <v>137</v>
      </c>
      <c r="E3" s="128"/>
      <c r="F3" s="128"/>
      <c r="G3" s="128" t="s">
        <v>138</v>
      </c>
      <c r="H3" s="128"/>
      <c r="I3" s="128"/>
      <c r="J3" s="128" t="s">
        <v>111</v>
      </c>
      <c r="K3" s="130" t="s">
        <v>116</v>
      </c>
    </row>
    <row r="4" spans="1:11" ht="36" customHeight="1">
      <c r="A4" s="127"/>
      <c r="B4" s="129"/>
      <c r="C4" s="129"/>
      <c r="D4" s="91" t="s">
        <v>139</v>
      </c>
      <c r="E4" s="91" t="s">
        <v>140</v>
      </c>
      <c r="F4" s="91" t="s">
        <v>141</v>
      </c>
      <c r="G4" s="91" t="s">
        <v>139</v>
      </c>
      <c r="H4" s="91" t="s">
        <v>140</v>
      </c>
      <c r="I4" s="91" t="s">
        <v>141</v>
      </c>
      <c r="J4" s="129"/>
      <c r="K4" s="131"/>
    </row>
    <row r="5" spans="1:11" s="96" customFormat="1" ht="35.25" customHeight="1">
      <c r="A5" s="89" t="s">
        <v>142</v>
      </c>
      <c r="B5" s="89" t="s">
        <v>143</v>
      </c>
      <c r="C5" s="89" t="s">
        <v>144</v>
      </c>
      <c r="D5" s="92">
        <v>3469.66</v>
      </c>
      <c r="E5" s="93"/>
      <c r="F5" s="93"/>
      <c r="G5" s="94">
        <v>1734.76</v>
      </c>
      <c r="H5" s="93"/>
      <c r="I5" s="93"/>
      <c r="J5" s="118" t="s">
        <v>145</v>
      </c>
      <c r="K5" s="95"/>
    </row>
    <row r="6" spans="1:11" s="96" customFormat="1" ht="35.25" customHeight="1">
      <c r="A6" s="89" t="s">
        <v>146</v>
      </c>
      <c r="B6" s="89" t="s">
        <v>147</v>
      </c>
      <c r="C6" s="89" t="s">
        <v>144</v>
      </c>
      <c r="D6" s="92">
        <f>1000*1.2549</f>
        <v>1254.8999999999999</v>
      </c>
      <c r="E6" s="93"/>
      <c r="F6" s="93"/>
      <c r="G6" s="94">
        <v>0</v>
      </c>
      <c r="H6" s="93"/>
      <c r="I6" s="93"/>
      <c r="J6" s="119"/>
      <c r="K6" s="95"/>
    </row>
    <row r="7" spans="1:11" s="96" customFormat="1" ht="35.25" customHeight="1">
      <c r="A7" s="89" t="s">
        <v>148</v>
      </c>
      <c r="B7" s="89" t="s">
        <v>149</v>
      </c>
      <c r="C7" s="89" t="s">
        <v>150</v>
      </c>
      <c r="D7" s="92">
        <f>400/0.8</f>
        <v>500</v>
      </c>
      <c r="E7" s="93"/>
      <c r="F7" s="93"/>
      <c r="G7" s="94">
        <v>500</v>
      </c>
      <c r="H7" s="93"/>
      <c r="I7" s="93"/>
      <c r="J7" s="119"/>
      <c r="K7" s="95"/>
    </row>
    <row r="8" spans="1:11" s="96" customFormat="1" ht="35.25" customHeight="1">
      <c r="A8" s="89" t="s">
        <v>151</v>
      </c>
      <c r="B8" s="89" t="s">
        <v>149</v>
      </c>
      <c r="C8" s="89" t="s">
        <v>150</v>
      </c>
      <c r="D8" s="92">
        <f>300/0.8</f>
        <v>375</v>
      </c>
      <c r="E8" s="93"/>
      <c r="F8" s="93"/>
      <c r="G8" s="94">
        <v>375</v>
      </c>
      <c r="H8" s="93"/>
      <c r="I8" s="93"/>
      <c r="J8" s="119"/>
      <c r="K8" s="95"/>
    </row>
    <row r="9" spans="1:11" s="96" customFormat="1" ht="35.25" customHeight="1">
      <c r="A9" s="89" t="s">
        <v>152</v>
      </c>
      <c r="B9" s="89" t="s">
        <v>149</v>
      </c>
      <c r="C9" s="89" t="s">
        <v>150</v>
      </c>
      <c r="D9" s="92">
        <f>300/0.8</f>
        <v>375</v>
      </c>
      <c r="E9" s="93"/>
      <c r="F9" s="93"/>
      <c r="G9" s="94">
        <v>375</v>
      </c>
      <c r="H9" s="93"/>
      <c r="I9" s="93"/>
      <c r="J9" s="119"/>
      <c r="K9" s="95"/>
    </row>
    <row r="10" spans="1:11" s="96" customFormat="1" ht="35.25" customHeight="1">
      <c r="A10" s="89" t="s">
        <v>153</v>
      </c>
      <c r="B10" s="89" t="s">
        <v>149</v>
      </c>
      <c r="C10" s="89" t="s">
        <v>150</v>
      </c>
      <c r="D10" s="92">
        <v>1000</v>
      </c>
      <c r="E10" s="93"/>
      <c r="F10" s="93"/>
      <c r="G10" s="94">
        <v>1000</v>
      </c>
      <c r="H10" s="93"/>
      <c r="I10" s="93"/>
      <c r="J10" s="119"/>
      <c r="K10" s="95"/>
    </row>
    <row r="11" spans="1:11" s="96" customFormat="1" ht="35.25" customHeight="1">
      <c r="A11" s="89" t="s">
        <v>154</v>
      </c>
      <c r="B11" s="89" t="s">
        <v>288</v>
      </c>
      <c r="C11" s="89" t="s">
        <v>150</v>
      </c>
      <c r="D11" s="92">
        <v>750</v>
      </c>
      <c r="E11" s="93"/>
      <c r="F11" s="93"/>
      <c r="G11" s="94">
        <v>750</v>
      </c>
      <c r="H11" s="93"/>
      <c r="I11" s="93"/>
      <c r="J11" s="119"/>
      <c r="K11" s="95"/>
    </row>
    <row r="12" spans="1:11" s="96" customFormat="1" ht="35.25" customHeight="1">
      <c r="A12" s="89" t="s">
        <v>156</v>
      </c>
      <c r="B12" s="89" t="s">
        <v>157</v>
      </c>
      <c r="C12" s="89" t="s">
        <v>150</v>
      </c>
      <c r="D12" s="92">
        <v>3400</v>
      </c>
      <c r="E12" s="93"/>
      <c r="F12" s="93"/>
      <c r="G12" s="94">
        <v>3400</v>
      </c>
      <c r="H12" s="93"/>
      <c r="I12" s="93"/>
      <c r="J12" s="119"/>
      <c r="K12" s="95"/>
    </row>
    <row r="13" spans="1:11" s="96" customFormat="1" ht="35.25" customHeight="1">
      <c r="A13" s="89" t="s">
        <v>158</v>
      </c>
      <c r="B13" s="89" t="s">
        <v>159</v>
      </c>
      <c r="C13" s="89" t="s">
        <v>150</v>
      </c>
      <c r="D13" s="92">
        <f>120*2</f>
        <v>240</v>
      </c>
      <c r="E13" s="93"/>
      <c r="F13" s="93"/>
      <c r="G13" s="94">
        <v>240</v>
      </c>
      <c r="H13" s="93"/>
      <c r="I13" s="93"/>
      <c r="J13" s="119"/>
      <c r="K13" s="95"/>
    </row>
    <row r="14" spans="1:11" s="96" customFormat="1" ht="35.25" customHeight="1">
      <c r="A14" s="89" t="s">
        <v>158</v>
      </c>
      <c r="B14" s="89" t="s">
        <v>160</v>
      </c>
      <c r="C14" s="89" t="s">
        <v>150</v>
      </c>
      <c r="D14" s="92">
        <f>130*9</f>
        <v>1170</v>
      </c>
      <c r="E14" s="93"/>
      <c r="F14" s="93"/>
      <c r="G14" s="94">
        <v>1170</v>
      </c>
      <c r="H14" s="93"/>
      <c r="I14" s="93"/>
      <c r="J14" s="119"/>
      <c r="K14" s="95"/>
    </row>
    <row r="15" spans="1:11" s="96" customFormat="1" ht="35.25" customHeight="1">
      <c r="A15" s="89" t="s">
        <v>161</v>
      </c>
      <c r="B15" s="89" t="s">
        <v>162</v>
      </c>
      <c r="C15" s="89" t="s">
        <v>150</v>
      </c>
      <c r="D15" s="92">
        <v>1215.5</v>
      </c>
      <c r="E15" s="93"/>
      <c r="F15" s="93"/>
      <c r="G15" s="94">
        <v>1215.5</v>
      </c>
      <c r="H15" s="93"/>
      <c r="I15" s="93"/>
      <c r="J15" s="119"/>
      <c r="K15" s="95"/>
    </row>
    <row r="16" spans="1:11" s="96" customFormat="1" ht="35.25" customHeight="1">
      <c r="A16" s="89" t="s">
        <v>161</v>
      </c>
      <c r="B16" s="89" t="s">
        <v>163</v>
      </c>
      <c r="C16" s="89" t="s">
        <v>150</v>
      </c>
      <c r="D16" s="92">
        <v>3145.5</v>
      </c>
      <c r="E16" s="93"/>
      <c r="F16" s="93"/>
      <c r="G16" s="94">
        <v>3145.5</v>
      </c>
      <c r="H16" s="93"/>
      <c r="I16" s="93"/>
      <c r="J16" s="119"/>
      <c r="K16" s="95"/>
    </row>
    <row r="17" spans="1:11" s="96" customFormat="1" ht="35.25" customHeight="1">
      <c r="A17" s="89" t="s">
        <v>161</v>
      </c>
      <c r="B17" s="89" t="s">
        <v>164</v>
      </c>
      <c r="C17" s="89" t="s">
        <v>150</v>
      </c>
      <c r="D17" s="92">
        <v>1085</v>
      </c>
      <c r="E17" s="93"/>
      <c r="F17" s="93"/>
      <c r="G17" s="94">
        <v>1085</v>
      </c>
      <c r="H17" s="93"/>
      <c r="I17" s="93"/>
      <c r="J17" s="119"/>
      <c r="K17" s="95"/>
    </row>
    <row r="18" spans="1:11" s="96" customFormat="1" ht="35.25" customHeight="1">
      <c r="A18" s="89" t="s">
        <v>161</v>
      </c>
      <c r="B18" s="89" t="s">
        <v>165</v>
      </c>
      <c r="C18" s="89" t="s">
        <v>150</v>
      </c>
      <c r="D18" s="92">
        <v>1213.5</v>
      </c>
      <c r="E18" s="93"/>
      <c r="F18" s="93"/>
      <c r="G18" s="94">
        <v>1213.5</v>
      </c>
      <c r="H18" s="93"/>
      <c r="I18" s="93"/>
      <c r="J18" s="119"/>
      <c r="K18" s="95"/>
    </row>
    <row r="19" spans="1:11" s="96" customFormat="1" ht="35.25" customHeight="1">
      <c r="A19" s="89" t="s">
        <v>161</v>
      </c>
      <c r="B19" s="89" t="s">
        <v>166</v>
      </c>
      <c r="C19" s="89" t="s">
        <v>150</v>
      </c>
      <c r="D19" s="92">
        <v>205</v>
      </c>
      <c r="E19" s="93"/>
      <c r="F19" s="93"/>
      <c r="G19" s="94">
        <v>205</v>
      </c>
      <c r="H19" s="93"/>
      <c r="I19" s="93"/>
      <c r="J19" s="119"/>
      <c r="K19" s="95"/>
    </row>
    <row r="20" spans="1:11" s="96" customFormat="1" ht="35.25" customHeight="1">
      <c r="A20" s="89" t="s">
        <v>161</v>
      </c>
      <c r="B20" s="89" t="s">
        <v>167</v>
      </c>
      <c r="C20" s="89" t="s">
        <v>150</v>
      </c>
      <c r="D20" s="92">
        <v>420</v>
      </c>
      <c r="E20" s="93"/>
      <c r="F20" s="93"/>
      <c r="G20" s="94">
        <v>420</v>
      </c>
      <c r="H20" s="93"/>
      <c r="I20" s="93"/>
      <c r="J20" s="119"/>
      <c r="K20" s="95"/>
    </row>
    <row r="21" spans="1:11" s="96" customFormat="1" ht="35.25" customHeight="1">
      <c r="A21" s="89" t="s">
        <v>161</v>
      </c>
      <c r="B21" s="89" t="s">
        <v>168</v>
      </c>
      <c r="C21" s="89" t="s">
        <v>150</v>
      </c>
      <c r="D21" s="92">
        <v>1200</v>
      </c>
      <c r="E21" s="93"/>
      <c r="F21" s="93"/>
      <c r="G21" s="94">
        <v>1200</v>
      </c>
      <c r="H21" s="93"/>
      <c r="I21" s="93"/>
      <c r="J21" s="119"/>
      <c r="K21" s="95"/>
    </row>
    <row r="22" spans="1:11" s="96" customFormat="1" ht="35.25" customHeight="1">
      <c r="A22" s="89" t="s">
        <v>161</v>
      </c>
      <c r="B22" s="89" t="s">
        <v>169</v>
      </c>
      <c r="C22" s="89" t="s">
        <v>150</v>
      </c>
      <c r="D22" s="92">
        <v>120</v>
      </c>
      <c r="E22" s="93"/>
      <c r="F22" s="93"/>
      <c r="G22" s="94">
        <v>120</v>
      </c>
      <c r="H22" s="93"/>
      <c r="I22" s="93"/>
      <c r="J22" s="119"/>
      <c r="K22" s="95"/>
    </row>
    <row r="23" spans="1:11" s="96" customFormat="1" ht="35.25" customHeight="1">
      <c r="A23" s="89" t="s">
        <v>161</v>
      </c>
      <c r="B23" s="89" t="s">
        <v>170</v>
      </c>
      <c r="C23" s="89" t="s">
        <v>150</v>
      </c>
      <c r="D23" s="92">
        <v>300</v>
      </c>
      <c r="E23" s="93"/>
      <c r="F23" s="93"/>
      <c r="G23" s="94">
        <v>300</v>
      </c>
      <c r="H23" s="93"/>
      <c r="I23" s="93"/>
      <c r="J23" s="119"/>
      <c r="K23" s="95"/>
    </row>
    <row r="24" spans="1:11" s="96" customFormat="1" ht="35.25" customHeight="1">
      <c r="A24" s="89" t="s">
        <v>171</v>
      </c>
      <c r="B24" s="89" t="s">
        <v>157</v>
      </c>
      <c r="C24" s="89" t="s">
        <v>150</v>
      </c>
      <c r="D24" s="92">
        <v>2100</v>
      </c>
      <c r="E24" s="93"/>
      <c r="F24" s="93"/>
      <c r="G24" s="94">
        <v>2100</v>
      </c>
      <c r="H24" s="93"/>
      <c r="I24" s="93"/>
      <c r="J24" s="119"/>
      <c r="K24" s="95"/>
    </row>
    <row r="25" spans="1:11" s="96" customFormat="1" ht="35.25" customHeight="1">
      <c r="A25" s="89" t="s">
        <v>172</v>
      </c>
      <c r="B25" s="89" t="s">
        <v>157</v>
      </c>
      <c r="C25" s="89" t="s">
        <v>150</v>
      </c>
      <c r="D25" s="92">
        <v>1500</v>
      </c>
      <c r="E25" s="93"/>
      <c r="F25" s="93"/>
      <c r="G25" s="94">
        <v>1500</v>
      </c>
      <c r="H25" s="93"/>
      <c r="I25" s="93"/>
      <c r="J25" s="119"/>
      <c r="K25" s="95"/>
    </row>
    <row r="26" spans="1:11" s="96" customFormat="1" ht="35.25" customHeight="1">
      <c r="A26" s="89" t="s">
        <v>173</v>
      </c>
      <c r="B26" s="89" t="s">
        <v>288</v>
      </c>
      <c r="C26" s="89" t="s">
        <v>150</v>
      </c>
      <c r="D26" s="92">
        <v>400</v>
      </c>
      <c r="E26" s="93"/>
      <c r="F26" s="93"/>
      <c r="G26" s="94">
        <v>400</v>
      </c>
      <c r="H26" s="93"/>
      <c r="I26" s="93"/>
      <c r="J26" s="119"/>
      <c r="K26" s="95"/>
    </row>
    <row r="27" spans="1:11" s="96" customFormat="1" ht="35.25" customHeight="1">
      <c r="A27" s="89" t="s">
        <v>174</v>
      </c>
      <c r="B27" s="89" t="s">
        <v>175</v>
      </c>
      <c r="C27" s="89" t="s">
        <v>176</v>
      </c>
      <c r="D27" s="92">
        <f>5100*12</f>
        <v>61200</v>
      </c>
      <c r="E27" s="93"/>
      <c r="F27" s="93"/>
      <c r="G27" s="94">
        <v>30600</v>
      </c>
      <c r="H27" s="93"/>
      <c r="I27" s="93"/>
      <c r="J27" s="119"/>
      <c r="K27" s="95"/>
    </row>
    <row r="28" spans="1:11" s="96" customFormat="1" ht="35.25" customHeight="1">
      <c r="A28" s="89" t="s">
        <v>177</v>
      </c>
      <c r="B28" s="89" t="s">
        <v>289</v>
      </c>
      <c r="C28" s="89" t="s">
        <v>178</v>
      </c>
      <c r="D28" s="92">
        <f>12*4072</f>
        <v>48864</v>
      </c>
      <c r="E28" s="93"/>
      <c r="F28" s="93"/>
      <c r="G28" s="94">
        <v>24432</v>
      </c>
      <c r="H28" s="93"/>
      <c r="I28" s="93"/>
      <c r="J28" s="119"/>
      <c r="K28" s="95"/>
    </row>
    <row r="29" spans="1:11" s="96" customFormat="1" ht="35.25" customHeight="1">
      <c r="A29" s="89" t="s">
        <v>179</v>
      </c>
      <c r="B29" s="89" t="s">
        <v>180</v>
      </c>
      <c r="C29" s="89" t="s">
        <v>181</v>
      </c>
      <c r="D29" s="92">
        <f>400*2*12*1.57</f>
        <v>15072</v>
      </c>
      <c r="E29" s="93"/>
      <c r="F29" s="93"/>
      <c r="G29" s="94">
        <v>5968.9666</v>
      </c>
      <c r="H29" s="93"/>
      <c r="I29" s="93"/>
      <c r="J29" s="119"/>
      <c r="K29" s="95"/>
    </row>
    <row r="30" spans="1:11" s="96" customFormat="1" ht="35.25" customHeight="1">
      <c r="A30" s="89" t="s">
        <v>182</v>
      </c>
      <c r="B30" s="89" t="s">
        <v>183</v>
      </c>
      <c r="C30" s="89" t="s">
        <v>181</v>
      </c>
      <c r="D30" s="92">
        <f>200*2*12*1.59</f>
        <v>7632</v>
      </c>
      <c r="E30" s="93"/>
      <c r="F30" s="93"/>
      <c r="G30" s="94">
        <v>6793.91</v>
      </c>
      <c r="H30" s="93"/>
      <c r="I30" s="93"/>
      <c r="J30" s="119"/>
      <c r="K30" s="95"/>
    </row>
    <row r="31" spans="1:11" s="96" customFormat="1" ht="35.25" customHeight="1">
      <c r="A31" s="89" t="s">
        <v>184</v>
      </c>
      <c r="B31" s="89" t="s">
        <v>185</v>
      </c>
      <c r="C31" s="89" t="s">
        <v>186</v>
      </c>
      <c r="D31" s="92">
        <f>666.67*12-0.04</f>
        <v>7999.999999999999</v>
      </c>
      <c r="E31" s="93"/>
      <c r="F31" s="93"/>
      <c r="G31" s="94">
        <v>4666.66</v>
      </c>
      <c r="H31" s="93"/>
      <c r="I31" s="93"/>
      <c r="J31" s="119"/>
      <c r="K31" s="95"/>
    </row>
    <row r="32" spans="1:11" s="96" customFormat="1" ht="35.25" customHeight="1">
      <c r="A32" s="89" t="s">
        <v>187</v>
      </c>
      <c r="B32" s="89" t="s">
        <v>188</v>
      </c>
      <c r="C32" s="89" t="s">
        <v>297</v>
      </c>
      <c r="D32" s="92">
        <f>2*134+50</f>
        <v>318</v>
      </c>
      <c r="E32" s="93"/>
      <c r="F32" s="93"/>
      <c r="G32" s="94">
        <v>318</v>
      </c>
      <c r="H32" s="93"/>
      <c r="I32" s="93"/>
      <c r="J32" s="119"/>
      <c r="K32" s="95"/>
    </row>
    <row r="33" spans="1:11" s="96" customFormat="1" ht="35.25" customHeight="1">
      <c r="A33" s="89" t="s">
        <v>190</v>
      </c>
      <c r="B33" s="89" t="s">
        <v>191</v>
      </c>
      <c r="C33" s="89" t="s">
        <v>192</v>
      </c>
      <c r="D33" s="92">
        <v>3000</v>
      </c>
      <c r="E33" s="93"/>
      <c r="F33" s="93"/>
      <c r="G33" s="94">
        <v>799.6500000000001</v>
      </c>
      <c r="H33" s="93"/>
      <c r="I33" s="93"/>
      <c r="J33" s="119"/>
      <c r="K33" s="95"/>
    </row>
    <row r="34" spans="1:11" s="96" customFormat="1" ht="35.25" customHeight="1">
      <c r="A34" s="89" t="s">
        <v>193</v>
      </c>
      <c r="B34" s="89" t="s">
        <v>191</v>
      </c>
      <c r="C34" s="89"/>
      <c r="D34" s="92"/>
      <c r="E34" s="93"/>
      <c r="F34" s="93"/>
      <c r="G34" s="94">
        <v>38.5</v>
      </c>
      <c r="H34" s="93"/>
      <c r="I34" s="93"/>
      <c r="J34" s="119"/>
      <c r="K34" s="95"/>
    </row>
    <row r="35" spans="1:11" s="96" customFormat="1" ht="35.25" customHeight="1">
      <c r="A35" s="89" t="s">
        <v>190</v>
      </c>
      <c r="B35" s="89" t="s">
        <v>304</v>
      </c>
      <c r="C35" s="89" t="s">
        <v>192</v>
      </c>
      <c r="D35" s="92">
        <f>12*500</f>
        <v>6000</v>
      </c>
      <c r="E35" s="93"/>
      <c r="F35" s="93"/>
      <c r="G35" s="94">
        <v>3500</v>
      </c>
      <c r="H35" s="93"/>
      <c r="I35" s="93"/>
      <c r="J35" s="119"/>
      <c r="K35" s="95"/>
    </row>
    <row r="36" spans="1:11" s="96" customFormat="1" ht="35.25" customHeight="1">
      <c r="A36" s="89" t="s">
        <v>194</v>
      </c>
      <c r="B36" s="89" t="s">
        <v>195</v>
      </c>
      <c r="C36" s="89" t="s">
        <v>196</v>
      </c>
      <c r="D36" s="92">
        <v>1200</v>
      </c>
      <c r="E36" s="93"/>
      <c r="F36" s="93"/>
      <c r="G36" s="94">
        <v>479</v>
      </c>
      <c r="H36" s="93"/>
      <c r="I36" s="93"/>
      <c r="J36" s="119"/>
      <c r="K36" s="95"/>
    </row>
    <row r="37" spans="1:11" s="96" customFormat="1" ht="35.25" customHeight="1">
      <c r="A37" s="89" t="s">
        <v>197</v>
      </c>
      <c r="B37" s="89" t="s">
        <v>198</v>
      </c>
      <c r="C37" s="89" t="s">
        <v>199</v>
      </c>
      <c r="D37" s="92">
        <v>2475</v>
      </c>
      <c r="E37" s="93"/>
      <c r="F37" s="93"/>
      <c r="G37" s="94">
        <v>300</v>
      </c>
      <c r="H37" s="93"/>
      <c r="I37" s="93"/>
      <c r="J37" s="119"/>
      <c r="K37" s="95"/>
    </row>
    <row r="38" spans="1:11" s="96" customFormat="1" ht="35.25" customHeight="1">
      <c r="A38" s="89" t="s">
        <v>200</v>
      </c>
      <c r="B38" s="89" t="s">
        <v>201</v>
      </c>
      <c r="C38" s="89" t="s">
        <v>298</v>
      </c>
      <c r="D38" s="92">
        <f>2000+178</f>
        <v>2178</v>
      </c>
      <c r="E38" s="93"/>
      <c r="F38" s="93"/>
      <c r="G38" s="94">
        <v>2178</v>
      </c>
      <c r="H38" s="93"/>
      <c r="I38" s="93"/>
      <c r="J38" s="119"/>
      <c r="K38" s="95"/>
    </row>
    <row r="39" spans="1:11" s="96" customFormat="1" ht="35.25" customHeight="1">
      <c r="A39" s="89" t="s">
        <v>202</v>
      </c>
      <c r="B39" s="89" t="s">
        <v>203</v>
      </c>
      <c r="C39" s="89" t="s">
        <v>204</v>
      </c>
      <c r="D39" s="92">
        <v>1000</v>
      </c>
      <c r="E39" s="93"/>
      <c r="F39" s="93"/>
      <c r="G39" s="94">
        <v>1000</v>
      </c>
      <c r="H39" s="93"/>
      <c r="I39" s="93"/>
      <c r="J39" s="119"/>
      <c r="K39" s="95"/>
    </row>
    <row r="40" spans="1:11" s="96" customFormat="1" ht="35.25" customHeight="1">
      <c r="A40" s="89" t="s">
        <v>202</v>
      </c>
      <c r="B40" s="89" t="s">
        <v>203</v>
      </c>
      <c r="C40" s="89" t="s">
        <v>204</v>
      </c>
      <c r="D40" s="92">
        <v>2250</v>
      </c>
      <c r="E40" s="93"/>
      <c r="F40" s="93"/>
      <c r="G40" s="94">
        <v>2250</v>
      </c>
      <c r="H40" s="93"/>
      <c r="I40" s="93"/>
      <c r="J40" s="119"/>
      <c r="K40" s="95"/>
    </row>
    <row r="41" spans="1:11" s="96" customFormat="1" ht="35.25" customHeight="1">
      <c r="A41" s="89" t="s">
        <v>202</v>
      </c>
      <c r="B41" s="89" t="s">
        <v>203</v>
      </c>
      <c r="C41" s="89" t="s">
        <v>204</v>
      </c>
      <c r="D41" s="92">
        <v>200</v>
      </c>
      <c r="E41" s="93"/>
      <c r="F41" s="93"/>
      <c r="G41" s="94">
        <v>200</v>
      </c>
      <c r="H41" s="93"/>
      <c r="I41" s="93"/>
      <c r="J41" s="119"/>
      <c r="K41" s="95"/>
    </row>
    <row r="42" spans="1:11" s="96" customFormat="1" ht="71.25" customHeight="1">
      <c r="A42" s="89" t="s">
        <v>205</v>
      </c>
      <c r="B42" s="89" t="s">
        <v>206</v>
      </c>
      <c r="C42" s="89" t="s">
        <v>199</v>
      </c>
      <c r="D42" s="92">
        <f>200*10</f>
        <v>2000</v>
      </c>
      <c r="E42" s="93"/>
      <c r="F42" s="93"/>
      <c r="G42" s="94">
        <v>1840</v>
      </c>
      <c r="H42" s="93"/>
      <c r="I42" s="93"/>
      <c r="J42" s="119"/>
      <c r="K42" s="95"/>
    </row>
    <row r="43" spans="1:11" s="96" customFormat="1" ht="35.25" customHeight="1">
      <c r="A43" s="89" t="s">
        <v>161</v>
      </c>
      <c r="B43" s="89" t="s">
        <v>162</v>
      </c>
      <c r="C43" s="89" t="s">
        <v>207</v>
      </c>
      <c r="D43" s="92">
        <v>813.5</v>
      </c>
      <c r="E43" s="93"/>
      <c r="F43" s="93"/>
      <c r="G43" s="94">
        <v>813.5</v>
      </c>
      <c r="H43" s="93"/>
      <c r="I43" s="93"/>
      <c r="J43" s="119"/>
      <c r="K43" s="95"/>
    </row>
    <row r="44" spans="1:11" s="96" customFormat="1" ht="35.25" customHeight="1">
      <c r="A44" s="89" t="s">
        <v>161</v>
      </c>
      <c r="B44" s="89" t="s">
        <v>163</v>
      </c>
      <c r="C44" s="89" t="s">
        <v>207</v>
      </c>
      <c r="D44" s="92">
        <v>1153.5</v>
      </c>
      <c r="E44" s="93"/>
      <c r="F44" s="93"/>
      <c r="G44" s="94">
        <v>1153.5</v>
      </c>
      <c r="H44" s="93"/>
      <c r="I44" s="93"/>
      <c r="J44" s="119"/>
      <c r="K44" s="95"/>
    </row>
    <row r="45" spans="1:11" s="96" customFormat="1" ht="35.25" customHeight="1">
      <c r="A45" s="89" t="s">
        <v>161</v>
      </c>
      <c r="B45" s="89" t="s">
        <v>164</v>
      </c>
      <c r="C45" s="89" t="s">
        <v>207</v>
      </c>
      <c r="D45" s="92">
        <v>660</v>
      </c>
      <c r="E45" s="93"/>
      <c r="F45" s="93"/>
      <c r="G45" s="94">
        <v>660</v>
      </c>
      <c r="H45" s="93"/>
      <c r="I45" s="93"/>
      <c r="J45" s="119"/>
      <c r="K45" s="95"/>
    </row>
    <row r="46" spans="1:11" s="96" customFormat="1" ht="35.25" customHeight="1">
      <c r="A46" s="89" t="s">
        <v>161</v>
      </c>
      <c r="B46" s="89" t="s">
        <v>208</v>
      </c>
      <c r="C46" s="89" t="s">
        <v>207</v>
      </c>
      <c r="D46" s="92">
        <v>600</v>
      </c>
      <c r="E46" s="93"/>
      <c r="F46" s="93"/>
      <c r="G46" s="94">
        <v>600</v>
      </c>
      <c r="H46" s="93"/>
      <c r="I46" s="93"/>
      <c r="J46" s="119"/>
      <c r="K46" s="95"/>
    </row>
    <row r="47" spans="1:11" s="96" customFormat="1" ht="35.25" customHeight="1">
      <c r="A47" s="89" t="s">
        <v>161</v>
      </c>
      <c r="B47" s="89" t="s">
        <v>165</v>
      </c>
      <c r="C47" s="89" t="s">
        <v>207</v>
      </c>
      <c r="D47" s="92">
        <v>419.5</v>
      </c>
      <c r="E47" s="93"/>
      <c r="F47" s="93"/>
      <c r="G47" s="94">
        <v>419.5</v>
      </c>
      <c r="H47" s="93"/>
      <c r="I47" s="93"/>
      <c r="J47" s="119"/>
      <c r="K47" s="95"/>
    </row>
    <row r="48" spans="1:11" s="96" customFormat="1" ht="35.25" customHeight="1">
      <c r="A48" s="89" t="s">
        <v>161</v>
      </c>
      <c r="B48" s="89" t="s">
        <v>209</v>
      </c>
      <c r="C48" s="89" t="s">
        <v>207</v>
      </c>
      <c r="D48" s="92">
        <v>135</v>
      </c>
      <c r="E48" s="93"/>
      <c r="F48" s="93"/>
      <c r="G48" s="94">
        <v>135</v>
      </c>
      <c r="H48" s="93"/>
      <c r="I48" s="93"/>
      <c r="J48" s="119"/>
      <c r="K48" s="95"/>
    </row>
    <row r="49" spans="1:11" s="96" customFormat="1" ht="35.25" customHeight="1">
      <c r="A49" s="89" t="s">
        <v>161</v>
      </c>
      <c r="B49" s="89" t="s">
        <v>210</v>
      </c>
      <c r="C49" s="89" t="s">
        <v>207</v>
      </c>
      <c r="D49" s="92">
        <v>1150</v>
      </c>
      <c r="E49" s="93"/>
      <c r="F49" s="93"/>
      <c r="G49" s="94">
        <v>1150</v>
      </c>
      <c r="H49" s="93"/>
      <c r="I49" s="93"/>
      <c r="J49" s="119"/>
      <c r="K49" s="95"/>
    </row>
    <row r="50" spans="1:11" s="96" customFormat="1" ht="66.75" customHeight="1">
      <c r="A50" s="89" t="s">
        <v>211</v>
      </c>
      <c r="B50" s="89" t="s">
        <v>212</v>
      </c>
      <c r="C50" s="89" t="s">
        <v>305</v>
      </c>
      <c r="D50" s="92">
        <v>2846.84</v>
      </c>
      <c r="E50" s="93"/>
      <c r="F50" s="93"/>
      <c r="G50" s="94">
        <v>2846.84</v>
      </c>
      <c r="H50" s="93"/>
      <c r="I50" s="93"/>
      <c r="J50" s="119"/>
      <c r="K50" s="95"/>
    </row>
    <row r="51" spans="1:11" s="96" customFormat="1" ht="35.25" customHeight="1">
      <c r="A51" s="89" t="s">
        <v>213</v>
      </c>
      <c r="B51" s="89" t="s">
        <v>214</v>
      </c>
      <c r="C51" s="89" t="s">
        <v>125</v>
      </c>
      <c r="D51" s="92">
        <v>5000</v>
      </c>
      <c r="E51" s="93"/>
      <c r="F51" s="93"/>
      <c r="G51" s="94">
        <v>3166.17</v>
      </c>
      <c r="H51" s="93"/>
      <c r="I51" s="93"/>
      <c r="J51" s="119"/>
      <c r="K51" s="95"/>
    </row>
    <row r="52" spans="1:11" s="96" customFormat="1" ht="35.25" customHeight="1">
      <c r="A52" s="89" t="s">
        <v>215</v>
      </c>
      <c r="B52" s="89" t="s">
        <v>214</v>
      </c>
      <c r="C52" s="89" t="s">
        <v>216</v>
      </c>
      <c r="D52" s="92"/>
      <c r="E52" s="93"/>
      <c r="F52" s="93"/>
      <c r="G52" s="94">
        <v>40.5</v>
      </c>
      <c r="H52" s="93"/>
      <c r="I52" s="93"/>
      <c r="J52" s="119"/>
      <c r="K52" s="95"/>
    </row>
    <row r="53" spans="1:11" s="96" customFormat="1" ht="35.25" customHeight="1">
      <c r="A53" s="89" t="s">
        <v>217</v>
      </c>
      <c r="B53" s="89" t="s">
        <v>218</v>
      </c>
      <c r="C53" s="89" t="s">
        <v>199</v>
      </c>
      <c r="D53" s="92">
        <f>11*91</f>
        <v>1001</v>
      </c>
      <c r="E53" s="93"/>
      <c r="F53" s="93"/>
      <c r="G53" s="94">
        <v>455</v>
      </c>
      <c r="H53" s="93"/>
      <c r="I53" s="93"/>
      <c r="J53" s="119"/>
      <c r="K53" s="95"/>
    </row>
    <row r="54" spans="1:11" s="96" customFormat="1" ht="35.25" customHeight="1">
      <c r="A54" s="89" t="s">
        <v>219</v>
      </c>
      <c r="B54" s="89" t="s">
        <v>220</v>
      </c>
      <c r="C54" s="89" t="s">
        <v>204</v>
      </c>
      <c r="D54" s="92">
        <v>2110.4</v>
      </c>
      <c r="E54" s="93"/>
      <c r="F54" s="93"/>
      <c r="G54" s="94">
        <v>2110.4</v>
      </c>
      <c r="H54" s="93"/>
      <c r="I54" s="93"/>
      <c r="J54" s="119"/>
      <c r="K54" s="95"/>
    </row>
    <row r="55" spans="1:11" s="96" customFormat="1" ht="35.25" customHeight="1">
      <c r="A55" s="89" t="s">
        <v>221</v>
      </c>
      <c r="B55" s="89" t="s">
        <v>222</v>
      </c>
      <c r="C55" s="89" t="s">
        <v>223</v>
      </c>
      <c r="D55" s="92">
        <v>1367</v>
      </c>
      <c r="E55" s="93"/>
      <c r="F55" s="93"/>
      <c r="G55" s="94">
        <v>1367</v>
      </c>
      <c r="H55" s="93"/>
      <c r="I55" s="93"/>
      <c r="J55" s="119"/>
      <c r="K55" s="95"/>
    </row>
    <row r="56" spans="1:11" s="96" customFormat="1" ht="35.25" customHeight="1">
      <c r="A56" s="89" t="s">
        <v>224</v>
      </c>
      <c r="B56" s="89" t="s">
        <v>225</v>
      </c>
      <c r="C56" s="89" t="s">
        <v>226</v>
      </c>
      <c r="D56" s="92">
        <f>150000*0.022</f>
        <v>3300</v>
      </c>
      <c r="E56" s="93"/>
      <c r="F56" s="93"/>
      <c r="G56" s="94">
        <v>2526.3799999999997</v>
      </c>
      <c r="H56" s="93"/>
      <c r="I56" s="93"/>
      <c r="J56" s="119"/>
      <c r="K56" s="95"/>
    </row>
    <row r="57" spans="1:11" s="96" customFormat="1" ht="35.25" customHeight="1">
      <c r="A57" s="89" t="s">
        <v>227</v>
      </c>
      <c r="B57" s="89" t="s">
        <v>228</v>
      </c>
      <c r="C57" s="89" t="s">
        <v>226</v>
      </c>
      <c r="D57" s="92">
        <f>2000*8.67</f>
        <v>17340</v>
      </c>
      <c r="E57" s="93"/>
      <c r="F57" s="93"/>
      <c r="G57" s="94">
        <v>9733.859999999999</v>
      </c>
      <c r="H57" s="93"/>
      <c r="I57" s="93"/>
      <c r="J57" s="119"/>
      <c r="K57" s="95"/>
    </row>
    <row r="58" spans="1:11" s="96" customFormat="1" ht="35.25" customHeight="1">
      <c r="A58" s="89" t="s">
        <v>211</v>
      </c>
      <c r="B58" s="89" t="s">
        <v>229</v>
      </c>
      <c r="C58" s="89" t="s">
        <v>305</v>
      </c>
      <c r="D58" s="92">
        <v>988.4</v>
      </c>
      <c r="E58" s="93"/>
      <c r="F58" s="93"/>
      <c r="G58" s="94">
        <v>988.4</v>
      </c>
      <c r="H58" s="93"/>
      <c r="I58" s="93"/>
      <c r="J58" s="119"/>
      <c r="K58" s="95"/>
    </row>
    <row r="59" spans="1:11" s="96" customFormat="1" ht="35.25" customHeight="1">
      <c r="A59" s="89" t="s">
        <v>161</v>
      </c>
      <c r="B59" s="89" t="s">
        <v>230</v>
      </c>
      <c r="C59" s="89" t="s">
        <v>207</v>
      </c>
      <c r="D59" s="92">
        <v>99</v>
      </c>
      <c r="E59" s="93"/>
      <c r="F59" s="93"/>
      <c r="G59" s="94">
        <v>99</v>
      </c>
      <c r="H59" s="93"/>
      <c r="I59" s="93"/>
      <c r="J59" s="119"/>
      <c r="K59" s="95"/>
    </row>
    <row r="60" spans="1:11" s="96" customFormat="1" ht="35.25" customHeight="1">
      <c r="A60" s="89" t="s">
        <v>161</v>
      </c>
      <c r="B60" s="89" t="s">
        <v>162</v>
      </c>
      <c r="C60" s="89" t="s">
        <v>207</v>
      </c>
      <c r="D60" s="92">
        <v>584</v>
      </c>
      <c r="E60" s="93"/>
      <c r="F60" s="93"/>
      <c r="G60" s="94">
        <v>584</v>
      </c>
      <c r="H60" s="93"/>
      <c r="I60" s="93"/>
      <c r="J60" s="119"/>
      <c r="K60" s="95"/>
    </row>
    <row r="61" spans="1:11" s="96" customFormat="1" ht="35.25" customHeight="1">
      <c r="A61" s="89" t="s">
        <v>161</v>
      </c>
      <c r="B61" s="89" t="s">
        <v>163</v>
      </c>
      <c r="C61" s="89" t="s">
        <v>207</v>
      </c>
      <c r="D61" s="92">
        <v>2843</v>
      </c>
      <c r="E61" s="93"/>
      <c r="F61" s="93"/>
      <c r="G61" s="94">
        <v>2843</v>
      </c>
      <c r="H61" s="93"/>
      <c r="I61" s="93"/>
      <c r="J61" s="119"/>
      <c r="K61" s="95"/>
    </row>
    <row r="62" spans="1:11" s="96" customFormat="1" ht="35.25" customHeight="1">
      <c r="A62" s="89" t="s">
        <v>161</v>
      </c>
      <c r="B62" s="89" t="s">
        <v>164</v>
      </c>
      <c r="C62" s="89" t="s">
        <v>207</v>
      </c>
      <c r="D62" s="92">
        <v>810</v>
      </c>
      <c r="E62" s="93"/>
      <c r="F62" s="93"/>
      <c r="G62" s="94">
        <v>810</v>
      </c>
      <c r="H62" s="93"/>
      <c r="I62" s="93"/>
      <c r="J62" s="119"/>
      <c r="K62" s="95"/>
    </row>
    <row r="63" spans="1:11" s="96" customFormat="1" ht="35.25" customHeight="1">
      <c r="A63" s="89" t="s">
        <v>161</v>
      </c>
      <c r="B63" s="89" t="s">
        <v>165</v>
      </c>
      <c r="C63" s="89" t="s">
        <v>207</v>
      </c>
      <c r="D63" s="92">
        <v>965</v>
      </c>
      <c r="E63" s="93"/>
      <c r="F63" s="93"/>
      <c r="G63" s="94">
        <v>965</v>
      </c>
      <c r="H63" s="93"/>
      <c r="I63" s="93"/>
      <c r="J63" s="119"/>
      <c r="K63" s="95"/>
    </row>
    <row r="64" spans="1:11" s="96" customFormat="1" ht="35.25" customHeight="1">
      <c r="A64" s="89" t="s">
        <v>161</v>
      </c>
      <c r="B64" s="89" t="s">
        <v>166</v>
      </c>
      <c r="C64" s="89" t="s">
        <v>207</v>
      </c>
      <c r="D64" s="92">
        <v>72.5</v>
      </c>
      <c r="E64" s="93"/>
      <c r="F64" s="93"/>
      <c r="G64" s="94">
        <v>72.5</v>
      </c>
      <c r="H64" s="93"/>
      <c r="I64" s="93"/>
      <c r="J64" s="119"/>
      <c r="K64" s="95"/>
    </row>
    <row r="65" spans="1:11" s="96" customFormat="1" ht="35.25" customHeight="1">
      <c r="A65" s="89" t="s">
        <v>161</v>
      </c>
      <c r="B65" s="89" t="s">
        <v>167</v>
      </c>
      <c r="C65" s="89" t="s">
        <v>207</v>
      </c>
      <c r="D65" s="92">
        <v>142.5</v>
      </c>
      <c r="E65" s="93"/>
      <c r="F65" s="93"/>
      <c r="G65" s="94">
        <v>142.475</v>
      </c>
      <c r="H65" s="93"/>
      <c r="I65" s="93"/>
      <c r="J65" s="119"/>
      <c r="K65" s="95"/>
    </row>
    <row r="66" spans="1:11" s="96" customFormat="1" ht="35.25" customHeight="1">
      <c r="A66" s="89" t="s">
        <v>161</v>
      </c>
      <c r="B66" s="89" t="s">
        <v>168</v>
      </c>
      <c r="C66" s="89" t="s">
        <v>207</v>
      </c>
      <c r="D66" s="92">
        <v>1730</v>
      </c>
      <c r="E66" s="93"/>
      <c r="F66" s="93"/>
      <c r="G66" s="94">
        <v>1730</v>
      </c>
      <c r="H66" s="93"/>
      <c r="I66" s="93"/>
      <c r="J66" s="119"/>
      <c r="K66" s="95"/>
    </row>
    <row r="67" spans="1:11" s="96" customFormat="1" ht="35.25" customHeight="1">
      <c r="A67" s="89" t="s">
        <v>202</v>
      </c>
      <c r="B67" s="89" t="s">
        <v>203</v>
      </c>
      <c r="C67" s="89" t="s">
        <v>204</v>
      </c>
      <c r="D67" s="92">
        <v>1000</v>
      </c>
      <c r="E67" s="93"/>
      <c r="F67" s="93"/>
      <c r="G67" s="94">
        <v>1000</v>
      </c>
      <c r="H67" s="93"/>
      <c r="I67" s="93"/>
      <c r="J67" s="119"/>
      <c r="K67" s="95"/>
    </row>
    <row r="68" spans="1:11" s="96" customFormat="1" ht="35.25" customHeight="1">
      <c r="A68" s="89" t="s">
        <v>231</v>
      </c>
      <c r="B68" s="111" t="s">
        <v>308</v>
      </c>
      <c r="C68" s="89" t="s">
        <v>226</v>
      </c>
      <c r="D68" s="92">
        <f>1500*13+1900</f>
        <v>21400</v>
      </c>
      <c r="E68" s="93"/>
      <c r="F68" s="93"/>
      <c r="G68" s="94">
        <v>21400</v>
      </c>
      <c r="H68" s="93"/>
      <c r="I68" s="93"/>
      <c r="J68" s="119"/>
      <c r="K68" s="95"/>
    </row>
    <row r="69" spans="1:11" s="96" customFormat="1" ht="35.25" customHeight="1">
      <c r="A69" s="89" t="s">
        <v>232</v>
      </c>
      <c r="B69" s="89" t="s">
        <v>233</v>
      </c>
      <c r="C69" s="89" t="s">
        <v>226</v>
      </c>
      <c r="D69" s="92">
        <v>1090</v>
      </c>
      <c r="E69" s="93"/>
      <c r="F69" s="93"/>
      <c r="G69" s="94">
        <v>464</v>
      </c>
      <c r="H69" s="93"/>
      <c r="I69" s="93"/>
      <c r="J69" s="119"/>
      <c r="K69" s="95"/>
    </row>
    <row r="70" spans="1:11" s="96" customFormat="1" ht="35.25" customHeight="1">
      <c r="A70" s="89" t="s">
        <v>232</v>
      </c>
      <c r="B70" s="89" t="s">
        <v>234</v>
      </c>
      <c r="C70" s="89" t="s">
        <v>226</v>
      </c>
      <c r="D70" s="92">
        <v>1390</v>
      </c>
      <c r="E70" s="93"/>
      <c r="F70" s="93"/>
      <c r="G70" s="94">
        <v>1240</v>
      </c>
      <c r="H70" s="93"/>
      <c r="I70" s="93"/>
      <c r="J70" s="119"/>
      <c r="K70" s="95"/>
    </row>
    <row r="71" spans="1:11" s="96" customFormat="1" ht="35.25" customHeight="1">
      <c r="A71" s="89" t="s">
        <v>158</v>
      </c>
      <c r="B71" s="89" t="s">
        <v>235</v>
      </c>
      <c r="C71" s="89" t="s">
        <v>199</v>
      </c>
      <c r="D71" s="92">
        <f>4*150</f>
        <v>600</v>
      </c>
      <c r="E71" s="93"/>
      <c r="F71" s="93"/>
      <c r="G71" s="94">
        <v>600</v>
      </c>
      <c r="H71" s="93"/>
      <c r="I71" s="93"/>
      <c r="J71" s="119"/>
      <c r="K71" s="95"/>
    </row>
    <row r="72" spans="1:11" s="96" customFormat="1" ht="35.25" customHeight="1">
      <c r="A72" s="89" t="s">
        <v>236</v>
      </c>
      <c r="B72" s="89" t="s">
        <v>237</v>
      </c>
      <c r="C72" s="89" t="s">
        <v>199</v>
      </c>
      <c r="D72" s="92">
        <v>250</v>
      </c>
      <c r="E72" s="93"/>
      <c r="F72" s="93"/>
      <c r="G72" s="94">
        <v>250</v>
      </c>
      <c r="H72" s="93"/>
      <c r="I72" s="93"/>
      <c r="J72" s="119"/>
      <c r="K72" s="95"/>
    </row>
    <row r="73" spans="1:11" s="96" customFormat="1" ht="35.25" customHeight="1">
      <c r="A73" s="89" t="s">
        <v>202</v>
      </c>
      <c r="B73" s="89" t="s">
        <v>203</v>
      </c>
      <c r="C73" s="89" t="s">
        <v>204</v>
      </c>
      <c r="D73" s="92">
        <v>4000</v>
      </c>
      <c r="E73" s="93"/>
      <c r="F73" s="93"/>
      <c r="G73" s="94">
        <v>4000</v>
      </c>
      <c r="H73" s="93"/>
      <c r="I73" s="93"/>
      <c r="J73" s="119"/>
      <c r="K73" s="95"/>
    </row>
    <row r="74" spans="1:11" s="96" customFormat="1" ht="35.25" customHeight="1">
      <c r="A74" s="89" t="s">
        <v>238</v>
      </c>
      <c r="B74" s="89" t="s">
        <v>203</v>
      </c>
      <c r="C74" s="89" t="s">
        <v>204</v>
      </c>
      <c r="D74" s="92">
        <v>1960</v>
      </c>
      <c r="E74" s="93"/>
      <c r="F74" s="93"/>
      <c r="G74" s="94">
        <v>1960</v>
      </c>
      <c r="H74" s="93"/>
      <c r="I74" s="93"/>
      <c r="J74" s="119"/>
      <c r="K74" s="95"/>
    </row>
    <row r="75" spans="1:11" s="96" customFormat="1" ht="35.25" customHeight="1">
      <c r="A75" s="89" t="s">
        <v>239</v>
      </c>
      <c r="B75" s="89" t="s">
        <v>240</v>
      </c>
      <c r="C75" s="89" t="s">
        <v>199</v>
      </c>
      <c r="D75" s="92">
        <v>1400</v>
      </c>
      <c r="E75" s="93"/>
      <c r="F75" s="93"/>
      <c r="G75" s="94">
        <v>1400</v>
      </c>
      <c r="H75" s="93"/>
      <c r="I75" s="93"/>
      <c r="J75" s="119"/>
      <c r="K75" s="95"/>
    </row>
    <row r="76" spans="1:11" s="96" customFormat="1" ht="35.25" customHeight="1">
      <c r="A76" s="89" t="s">
        <v>239</v>
      </c>
      <c r="B76" s="89" t="s">
        <v>241</v>
      </c>
      <c r="C76" s="89" t="s">
        <v>199</v>
      </c>
      <c r="D76" s="92">
        <v>3230</v>
      </c>
      <c r="E76" s="93"/>
      <c r="F76" s="93"/>
      <c r="G76" s="94">
        <v>3230</v>
      </c>
      <c r="H76" s="93"/>
      <c r="I76" s="93"/>
      <c r="J76" s="119"/>
      <c r="K76" s="95"/>
    </row>
    <row r="77" spans="1:11" s="96" customFormat="1" ht="35.25" customHeight="1">
      <c r="A77" s="89" t="s">
        <v>242</v>
      </c>
      <c r="B77" s="89" t="s">
        <v>201</v>
      </c>
      <c r="C77" s="89" t="s">
        <v>298</v>
      </c>
      <c r="D77" s="92">
        <v>7096.01</v>
      </c>
      <c r="E77" s="93"/>
      <c r="F77" s="93"/>
      <c r="G77" s="94">
        <v>1946.72</v>
      </c>
      <c r="H77" s="93"/>
      <c r="I77" s="93"/>
      <c r="J77" s="119"/>
      <c r="K77" s="95"/>
    </row>
    <row r="78" spans="1:11" s="96" customFormat="1" ht="35.25" customHeight="1">
      <c r="A78" s="89" t="s">
        <v>243</v>
      </c>
      <c r="B78" s="89" t="s">
        <v>244</v>
      </c>
      <c r="C78" s="89" t="s">
        <v>199</v>
      </c>
      <c r="D78" s="92">
        <v>161.5</v>
      </c>
      <c r="E78" s="93"/>
      <c r="F78" s="93"/>
      <c r="G78" s="94">
        <v>161.5</v>
      </c>
      <c r="H78" s="93"/>
      <c r="I78" s="93"/>
      <c r="J78" s="119"/>
      <c r="K78" s="95"/>
    </row>
    <row r="79" spans="1:11" s="96" customFormat="1" ht="35.25" customHeight="1">
      <c r="A79" s="89" t="s">
        <v>245</v>
      </c>
      <c r="B79" s="89" t="s">
        <v>246</v>
      </c>
      <c r="C79" s="89" t="s">
        <v>189</v>
      </c>
      <c r="D79" s="92">
        <f>300*9</f>
        <v>2700</v>
      </c>
      <c r="E79" s="93"/>
      <c r="F79" s="93"/>
      <c r="G79" s="94">
        <v>2700</v>
      </c>
      <c r="H79" s="93"/>
      <c r="I79" s="93"/>
      <c r="J79" s="119"/>
      <c r="K79" s="95"/>
    </row>
    <row r="80" spans="1:11" s="96" customFormat="1" ht="35.25" customHeight="1">
      <c r="A80" s="89" t="s">
        <v>247</v>
      </c>
      <c r="B80" s="89" t="s">
        <v>162</v>
      </c>
      <c r="C80" s="89" t="s">
        <v>226</v>
      </c>
      <c r="D80" s="92">
        <f>9889-4804.12</f>
        <v>5084.88</v>
      </c>
      <c r="E80" s="93"/>
      <c r="F80" s="93"/>
      <c r="G80" s="94">
        <v>5084.88</v>
      </c>
      <c r="H80" s="93"/>
      <c r="I80" s="93"/>
      <c r="J80" s="119"/>
      <c r="K80" s="95"/>
    </row>
    <row r="81" spans="1:11" s="96" customFormat="1" ht="35.25" customHeight="1">
      <c r="A81" s="89" t="s">
        <v>248</v>
      </c>
      <c r="B81" s="89" t="s">
        <v>163</v>
      </c>
      <c r="C81" s="89" t="s">
        <v>226</v>
      </c>
      <c r="D81" s="92">
        <v>34360</v>
      </c>
      <c r="E81" s="93"/>
      <c r="F81" s="93"/>
      <c r="G81" s="94">
        <v>16581.6</v>
      </c>
      <c r="H81" s="93"/>
      <c r="I81" s="93"/>
      <c r="J81" s="119"/>
      <c r="K81" s="95"/>
    </row>
    <row r="82" spans="1:11" s="96" customFormat="1" ht="35.25" customHeight="1">
      <c r="A82" s="89" t="s">
        <v>249</v>
      </c>
      <c r="B82" s="89" t="s">
        <v>250</v>
      </c>
      <c r="C82" s="89" t="s">
        <v>226</v>
      </c>
      <c r="D82" s="92">
        <f>200*17.675</f>
        <v>3535</v>
      </c>
      <c r="E82" s="93"/>
      <c r="F82" s="93"/>
      <c r="G82" s="94">
        <v>3535</v>
      </c>
      <c r="H82" s="93"/>
      <c r="I82" s="93"/>
      <c r="J82" s="119"/>
      <c r="K82" s="95"/>
    </row>
    <row r="83" spans="1:11" s="96" customFormat="1" ht="35.25" customHeight="1">
      <c r="A83" s="89" t="s">
        <v>171</v>
      </c>
      <c r="B83" s="89" t="s">
        <v>251</v>
      </c>
      <c r="C83" s="89" t="s">
        <v>199</v>
      </c>
      <c r="D83" s="92">
        <v>4350</v>
      </c>
      <c r="E83" s="93"/>
      <c r="F83" s="93"/>
      <c r="G83" s="94">
        <v>4350</v>
      </c>
      <c r="H83" s="93"/>
      <c r="I83" s="93"/>
      <c r="J83" s="119"/>
      <c r="K83" s="95"/>
    </row>
    <row r="84" spans="1:11" s="96" customFormat="1" ht="35.25" customHeight="1">
      <c r="A84" s="89" t="s">
        <v>252</v>
      </c>
      <c r="B84" s="89" t="s">
        <v>164</v>
      </c>
      <c r="C84" s="89" t="s">
        <v>226</v>
      </c>
      <c r="D84" s="92">
        <f>13097.5-9152.79</f>
        <v>3944.709999999999</v>
      </c>
      <c r="E84" s="93"/>
      <c r="F84" s="93"/>
      <c r="G84" s="94">
        <v>3944.71</v>
      </c>
      <c r="H84" s="93"/>
      <c r="I84" s="93"/>
      <c r="J84" s="119"/>
      <c r="K84" s="95"/>
    </row>
    <row r="85" spans="1:11" s="96" customFormat="1" ht="35.25" customHeight="1">
      <c r="A85" s="89" t="s">
        <v>253</v>
      </c>
      <c r="B85" s="89" t="s">
        <v>254</v>
      </c>
      <c r="C85" s="89" t="s">
        <v>226</v>
      </c>
      <c r="D85" s="92">
        <v>15900</v>
      </c>
      <c r="E85" s="93"/>
      <c r="F85" s="93"/>
      <c r="G85" s="94">
        <v>7443.66</v>
      </c>
      <c r="H85" s="93"/>
      <c r="I85" s="93"/>
      <c r="J85" s="119"/>
      <c r="K85" s="95"/>
    </row>
    <row r="86" spans="1:11" s="96" customFormat="1" ht="35.25" customHeight="1">
      <c r="A86" s="89" t="s">
        <v>253</v>
      </c>
      <c r="B86" s="89" t="s">
        <v>165</v>
      </c>
      <c r="C86" s="89" t="s">
        <v>226</v>
      </c>
      <c r="D86" s="92">
        <v>9466</v>
      </c>
      <c r="E86" s="93"/>
      <c r="F86" s="93"/>
      <c r="G86" s="94">
        <v>7962.870000000001</v>
      </c>
      <c r="H86" s="93"/>
      <c r="I86" s="93"/>
      <c r="J86" s="119"/>
      <c r="K86" s="95"/>
    </row>
    <row r="87" spans="1:11" s="96" customFormat="1" ht="35.25" customHeight="1">
      <c r="A87" s="89" t="s">
        <v>255</v>
      </c>
      <c r="B87" s="89" t="s">
        <v>167</v>
      </c>
      <c r="C87" s="89" t="s">
        <v>226</v>
      </c>
      <c r="D87" s="92">
        <f>15613-2500</f>
        <v>13113</v>
      </c>
      <c r="E87" s="93"/>
      <c r="F87" s="93"/>
      <c r="G87" s="94">
        <v>5608</v>
      </c>
      <c r="H87" s="93"/>
      <c r="I87" s="93"/>
      <c r="J87" s="119"/>
      <c r="K87" s="95"/>
    </row>
    <row r="88" spans="1:11" s="96" customFormat="1" ht="35.25" customHeight="1">
      <c r="A88" s="89" t="s">
        <v>187</v>
      </c>
      <c r="B88" s="89" t="s">
        <v>188</v>
      </c>
      <c r="C88" s="89" t="s">
        <v>297</v>
      </c>
      <c r="D88" s="92">
        <v>258</v>
      </c>
      <c r="E88" s="93"/>
      <c r="F88" s="93"/>
      <c r="G88" s="94">
        <v>258</v>
      </c>
      <c r="H88" s="93"/>
      <c r="I88" s="93"/>
      <c r="J88" s="119"/>
      <c r="K88" s="95"/>
    </row>
    <row r="89" spans="1:11" s="96" customFormat="1" ht="35.25" customHeight="1">
      <c r="A89" s="89" t="s">
        <v>257</v>
      </c>
      <c r="B89" s="89" t="s">
        <v>258</v>
      </c>
      <c r="C89" s="89" t="s">
        <v>199</v>
      </c>
      <c r="D89" s="92">
        <v>340</v>
      </c>
      <c r="E89" s="93"/>
      <c r="F89" s="93"/>
      <c r="G89" s="94">
        <v>340</v>
      </c>
      <c r="H89" s="93"/>
      <c r="I89" s="93"/>
      <c r="J89" s="119"/>
      <c r="K89" s="95"/>
    </row>
    <row r="90" spans="1:11" s="96" customFormat="1" ht="35.25" customHeight="1">
      <c r="A90" s="89" t="s">
        <v>232</v>
      </c>
      <c r="B90" s="89" t="s">
        <v>259</v>
      </c>
      <c r="C90" s="89" t="s">
        <v>226</v>
      </c>
      <c r="D90" s="92">
        <v>1498</v>
      </c>
      <c r="E90" s="93"/>
      <c r="F90" s="93"/>
      <c r="G90" s="94">
        <v>717.6</v>
      </c>
      <c r="H90" s="93"/>
      <c r="I90" s="93"/>
      <c r="J90" s="119"/>
      <c r="K90" s="95"/>
    </row>
    <row r="91" spans="1:11" s="96" customFormat="1" ht="35.25" customHeight="1">
      <c r="A91" s="89" t="s">
        <v>260</v>
      </c>
      <c r="B91" s="89" t="s">
        <v>261</v>
      </c>
      <c r="C91" s="89" t="s">
        <v>199</v>
      </c>
      <c r="D91" s="92">
        <v>1170</v>
      </c>
      <c r="E91" s="93"/>
      <c r="F91" s="93"/>
      <c r="G91" s="94">
        <v>1170</v>
      </c>
      <c r="H91" s="93"/>
      <c r="I91" s="93"/>
      <c r="J91" s="119"/>
      <c r="K91" s="95"/>
    </row>
    <row r="92" spans="1:11" s="96" customFormat="1" ht="35.25" customHeight="1">
      <c r="A92" s="89" t="s">
        <v>262</v>
      </c>
      <c r="B92" s="89" t="s">
        <v>290</v>
      </c>
      <c r="C92" s="89" t="s">
        <v>226</v>
      </c>
      <c r="D92" s="92">
        <f>3000*0.75</f>
        <v>2250</v>
      </c>
      <c r="E92" s="93"/>
      <c r="F92" s="93"/>
      <c r="G92" s="94">
        <v>1914.75</v>
      </c>
      <c r="H92" s="93"/>
      <c r="I92" s="93"/>
      <c r="J92" s="119"/>
      <c r="K92" s="95"/>
    </row>
    <row r="93" spans="1:11" s="96" customFormat="1" ht="35.25" customHeight="1">
      <c r="A93" s="89" t="s">
        <v>232</v>
      </c>
      <c r="B93" s="89" t="s">
        <v>263</v>
      </c>
      <c r="C93" s="89" t="s">
        <v>226</v>
      </c>
      <c r="D93" s="92">
        <v>2700</v>
      </c>
      <c r="E93" s="93"/>
      <c r="F93" s="93"/>
      <c r="G93" s="94">
        <v>2700</v>
      </c>
      <c r="H93" s="93"/>
      <c r="I93" s="93"/>
      <c r="J93" s="119"/>
      <c r="K93" s="95"/>
    </row>
    <row r="94" spans="1:11" s="96" customFormat="1" ht="35.25" customHeight="1">
      <c r="A94" s="89" t="s">
        <v>282</v>
      </c>
      <c r="B94" s="89" t="s">
        <v>291</v>
      </c>
      <c r="C94" s="89" t="s">
        <v>299</v>
      </c>
      <c r="D94" s="92">
        <v>978</v>
      </c>
      <c r="E94" s="93"/>
      <c r="F94" s="93"/>
      <c r="G94" s="94">
        <v>978</v>
      </c>
      <c r="H94" s="93"/>
      <c r="I94" s="93"/>
      <c r="J94" s="119"/>
      <c r="K94" s="95"/>
    </row>
    <row r="95" spans="1:11" s="96" customFormat="1" ht="35.25" customHeight="1">
      <c r="A95" s="89" t="s">
        <v>187</v>
      </c>
      <c r="B95" s="89" t="s">
        <v>188</v>
      </c>
      <c r="C95" s="89" t="s">
        <v>297</v>
      </c>
      <c r="D95" s="92">
        <v>258</v>
      </c>
      <c r="E95" s="93"/>
      <c r="F95" s="93"/>
      <c r="G95" s="94">
        <v>258</v>
      </c>
      <c r="H95" s="93"/>
      <c r="I95" s="93"/>
      <c r="J95" s="119"/>
      <c r="K95" s="95"/>
    </row>
    <row r="96" spans="1:11" s="96" customFormat="1" ht="35.25" customHeight="1">
      <c r="A96" s="89" t="s">
        <v>283</v>
      </c>
      <c r="B96" s="89" t="s">
        <v>292</v>
      </c>
      <c r="C96" s="89" t="s">
        <v>300</v>
      </c>
      <c r="D96" s="92">
        <v>3800</v>
      </c>
      <c r="E96" s="93"/>
      <c r="F96" s="93"/>
      <c r="G96" s="94">
        <v>3800</v>
      </c>
      <c r="H96" s="93"/>
      <c r="I96" s="93"/>
      <c r="J96" s="119"/>
      <c r="K96" s="95"/>
    </row>
    <row r="97" spans="1:11" s="96" customFormat="1" ht="35.25" customHeight="1">
      <c r="A97" s="89" t="s">
        <v>284</v>
      </c>
      <c r="B97" s="89" t="s">
        <v>293</v>
      </c>
      <c r="C97" s="89" t="s">
        <v>301</v>
      </c>
      <c r="D97" s="92">
        <f>40*759</f>
        <v>30360</v>
      </c>
      <c r="E97" s="93"/>
      <c r="F97" s="93"/>
      <c r="G97" s="94">
        <v>30360</v>
      </c>
      <c r="H97" s="93"/>
      <c r="I97" s="93"/>
      <c r="J97" s="119"/>
      <c r="K97" s="95"/>
    </row>
    <row r="98" spans="1:11" s="96" customFormat="1" ht="35.25" customHeight="1">
      <c r="A98" s="89" t="s">
        <v>285</v>
      </c>
      <c r="B98" s="89" t="s">
        <v>294</v>
      </c>
      <c r="C98" s="89" t="s">
        <v>300</v>
      </c>
      <c r="D98" s="92">
        <v>23509.494232224002</v>
      </c>
      <c r="E98" s="93"/>
      <c r="F98" s="93"/>
      <c r="G98" s="94">
        <v>0</v>
      </c>
      <c r="H98" s="93"/>
      <c r="I98" s="93"/>
      <c r="J98" s="119"/>
      <c r="K98" s="95"/>
    </row>
    <row r="99" spans="1:11" s="96" customFormat="1" ht="35.25" customHeight="1">
      <c r="A99" s="89" t="s">
        <v>286</v>
      </c>
      <c r="B99" s="89" t="s">
        <v>295</v>
      </c>
      <c r="C99" s="89" t="s">
        <v>199</v>
      </c>
      <c r="D99" s="92">
        <v>3075</v>
      </c>
      <c r="E99" s="93"/>
      <c r="F99" s="93"/>
      <c r="G99" s="94">
        <v>0</v>
      </c>
      <c r="H99" s="93"/>
      <c r="I99" s="93"/>
      <c r="J99" s="119"/>
      <c r="K99" s="95"/>
    </row>
    <row r="100" spans="1:11" s="96" customFormat="1" ht="35.25" customHeight="1">
      <c r="A100" s="89" t="s">
        <v>182</v>
      </c>
      <c r="B100" s="89" t="s">
        <v>183</v>
      </c>
      <c r="C100" s="89" t="s">
        <v>181</v>
      </c>
      <c r="D100" s="92">
        <v>5000</v>
      </c>
      <c r="E100" s="93"/>
      <c r="F100" s="93"/>
      <c r="G100" s="94">
        <v>3819.69</v>
      </c>
      <c r="H100" s="93"/>
      <c r="I100" s="93"/>
      <c r="J100" s="119"/>
      <c r="K100" s="95"/>
    </row>
    <row r="101" spans="1:11" s="96" customFormat="1" ht="35.25" customHeight="1">
      <c r="A101" s="89" t="s">
        <v>287</v>
      </c>
      <c r="B101" s="89" t="s">
        <v>296</v>
      </c>
      <c r="C101" s="89" t="s">
        <v>226</v>
      </c>
      <c r="D101" s="92">
        <v>5500</v>
      </c>
      <c r="E101" s="93"/>
      <c r="F101" s="93"/>
      <c r="G101" s="94">
        <v>1430.96</v>
      </c>
      <c r="H101" s="93"/>
      <c r="I101" s="93"/>
      <c r="J101" s="119"/>
      <c r="K101" s="95"/>
    </row>
    <row r="102" spans="1:11" s="96" customFormat="1" ht="35.25" customHeight="1">
      <c r="A102" s="97" t="s">
        <v>287</v>
      </c>
      <c r="B102" s="97" t="s">
        <v>162</v>
      </c>
      <c r="C102" s="97" t="s">
        <v>226</v>
      </c>
      <c r="D102" s="92">
        <v>8400</v>
      </c>
      <c r="E102" s="98"/>
      <c r="F102" s="98"/>
      <c r="G102" s="99">
        <v>2560.4700000000003</v>
      </c>
      <c r="H102" s="98"/>
      <c r="I102" s="98"/>
      <c r="J102" s="119"/>
      <c r="K102" s="100"/>
    </row>
    <row r="103" spans="1:11" ht="24" customHeight="1">
      <c r="A103" s="134" t="s">
        <v>264</v>
      </c>
      <c r="B103" s="134"/>
      <c r="C103" s="134"/>
      <c r="D103" s="101">
        <f>SUM(D5:D102)</f>
        <v>458086.794232224</v>
      </c>
      <c r="E103" s="102"/>
      <c r="F103" s="102"/>
      <c r="G103" s="101">
        <f>SUM(G5:G102)</f>
        <v>288396.38159999996</v>
      </c>
      <c r="H103" s="103"/>
      <c r="I103" s="103"/>
      <c r="J103" s="104"/>
      <c r="K103" s="103"/>
    </row>
    <row r="104" spans="1:11" s="96" customFormat="1" ht="39.75" customHeight="1">
      <c r="A104" s="89" t="s">
        <v>173</v>
      </c>
      <c r="B104" s="89" t="s">
        <v>155</v>
      </c>
      <c r="C104" s="89" t="s">
        <v>150</v>
      </c>
      <c r="D104" s="94">
        <v>400</v>
      </c>
      <c r="E104" s="93"/>
      <c r="F104" s="93"/>
      <c r="G104" s="94">
        <v>400</v>
      </c>
      <c r="H104" s="93"/>
      <c r="I104" s="93"/>
      <c r="J104" s="118" t="s">
        <v>265</v>
      </c>
      <c r="K104" s="95"/>
    </row>
    <row r="105" spans="1:11" s="96" customFormat="1" ht="39.75" customHeight="1">
      <c r="A105" s="89" t="s">
        <v>173</v>
      </c>
      <c r="B105" s="89" t="s">
        <v>155</v>
      </c>
      <c r="C105" s="89" t="s">
        <v>150</v>
      </c>
      <c r="D105" s="94">
        <v>800</v>
      </c>
      <c r="E105" s="93"/>
      <c r="F105" s="93"/>
      <c r="G105" s="94">
        <v>800</v>
      </c>
      <c r="H105" s="93"/>
      <c r="I105" s="93"/>
      <c r="J105" s="119"/>
      <c r="K105" s="95"/>
    </row>
    <row r="106" spans="1:11" s="96" customFormat="1" ht="39.75" customHeight="1">
      <c r="A106" s="89" t="s">
        <v>231</v>
      </c>
      <c r="B106" s="89" t="s">
        <v>336</v>
      </c>
      <c r="C106" s="89" t="s">
        <v>150</v>
      </c>
      <c r="D106" s="94">
        <v>3819.66</v>
      </c>
      <c r="E106" s="93"/>
      <c r="F106" s="93"/>
      <c r="G106" s="94">
        <v>3819.66</v>
      </c>
      <c r="H106" s="93"/>
      <c r="I106" s="93"/>
      <c r="J106" s="119"/>
      <c r="K106" s="95"/>
    </row>
    <row r="107" spans="1:11" s="96" customFormat="1" ht="39.75" customHeight="1">
      <c r="A107" s="89" t="s">
        <v>173</v>
      </c>
      <c r="B107" s="89" t="s">
        <v>155</v>
      </c>
      <c r="C107" s="89" t="s">
        <v>150</v>
      </c>
      <c r="D107" s="94">
        <v>250</v>
      </c>
      <c r="E107" s="93"/>
      <c r="F107" s="93"/>
      <c r="G107" s="94">
        <v>250</v>
      </c>
      <c r="H107" s="93"/>
      <c r="I107" s="93"/>
      <c r="J107" s="119"/>
      <c r="K107" s="95"/>
    </row>
    <row r="108" spans="1:11" s="96" customFormat="1" ht="39.75" customHeight="1">
      <c r="A108" s="89" t="s">
        <v>173</v>
      </c>
      <c r="B108" s="89" t="s">
        <v>155</v>
      </c>
      <c r="C108" s="89" t="s">
        <v>150</v>
      </c>
      <c r="D108" s="94">
        <v>800</v>
      </c>
      <c r="E108" s="93"/>
      <c r="F108" s="93"/>
      <c r="G108" s="94">
        <v>800</v>
      </c>
      <c r="H108" s="93"/>
      <c r="I108" s="93"/>
      <c r="J108" s="119"/>
      <c r="K108" s="95"/>
    </row>
    <row r="109" spans="1:11" s="96" customFormat="1" ht="39.75" customHeight="1">
      <c r="A109" s="89" t="s">
        <v>266</v>
      </c>
      <c r="B109" s="89" t="s">
        <v>267</v>
      </c>
      <c r="C109" s="89" t="s">
        <v>199</v>
      </c>
      <c r="D109" s="94">
        <v>480</v>
      </c>
      <c r="E109" s="93"/>
      <c r="F109" s="93"/>
      <c r="G109" s="94">
        <v>480</v>
      </c>
      <c r="H109" s="93"/>
      <c r="I109" s="93"/>
      <c r="J109" s="119"/>
      <c r="K109" s="95"/>
    </row>
    <row r="110" spans="1:11" s="96" customFormat="1" ht="39.75" customHeight="1">
      <c r="A110" s="89" t="s">
        <v>268</v>
      </c>
      <c r="B110" s="89" t="s">
        <v>269</v>
      </c>
      <c r="C110" s="89" t="s">
        <v>199</v>
      </c>
      <c r="D110" s="94">
        <v>252.6</v>
      </c>
      <c r="E110" s="93"/>
      <c r="F110" s="93"/>
      <c r="G110" s="94">
        <v>252.6</v>
      </c>
      <c r="H110" s="93"/>
      <c r="I110" s="93"/>
      <c r="J110" s="119"/>
      <c r="K110" s="95"/>
    </row>
    <row r="111" spans="1:11" s="96" customFormat="1" ht="39.75" customHeight="1">
      <c r="A111" s="89" t="s">
        <v>270</v>
      </c>
      <c r="B111" s="89" t="s">
        <v>271</v>
      </c>
      <c r="C111" s="89" t="s">
        <v>199</v>
      </c>
      <c r="D111" s="94">
        <v>878.95</v>
      </c>
      <c r="E111" s="93"/>
      <c r="F111" s="93"/>
      <c r="G111" s="94">
        <v>878.95</v>
      </c>
      <c r="H111" s="93"/>
      <c r="I111" s="93"/>
      <c r="J111" s="119"/>
      <c r="K111" s="95"/>
    </row>
    <row r="112" spans="1:11" s="96" customFormat="1" ht="39.75" customHeight="1">
      <c r="A112" s="89" t="s">
        <v>272</v>
      </c>
      <c r="B112" s="89" t="s">
        <v>370</v>
      </c>
      <c r="C112" s="89" t="s">
        <v>204</v>
      </c>
      <c r="D112" s="94">
        <f>3*1480</f>
        <v>4440</v>
      </c>
      <c r="E112" s="93"/>
      <c r="F112" s="93"/>
      <c r="G112" s="94">
        <v>4440</v>
      </c>
      <c r="H112" s="93"/>
      <c r="I112" s="93"/>
      <c r="J112" s="119"/>
      <c r="K112" s="95"/>
    </row>
    <row r="113" spans="1:11" s="96" customFormat="1" ht="39.75" customHeight="1">
      <c r="A113" s="89" t="s">
        <v>273</v>
      </c>
      <c r="B113" s="89" t="s">
        <v>274</v>
      </c>
      <c r="C113" s="89" t="s">
        <v>275</v>
      </c>
      <c r="D113" s="94">
        <v>288</v>
      </c>
      <c r="E113" s="93"/>
      <c r="F113" s="93"/>
      <c r="G113" s="94">
        <v>288</v>
      </c>
      <c r="H113" s="93"/>
      <c r="I113" s="93"/>
      <c r="J113" s="119"/>
      <c r="K113" s="95"/>
    </row>
    <row r="114" spans="1:11" s="96" customFormat="1" ht="39.75" customHeight="1">
      <c r="A114" s="89" t="s">
        <v>309</v>
      </c>
      <c r="B114" s="89" t="s">
        <v>337</v>
      </c>
      <c r="C114" s="89" t="s">
        <v>181</v>
      </c>
      <c r="D114" s="94">
        <f>777.69*20</f>
        <v>15553.800000000001</v>
      </c>
      <c r="E114" s="93"/>
      <c r="F114" s="93"/>
      <c r="G114" s="94">
        <v>15553.8</v>
      </c>
      <c r="H114" s="93"/>
      <c r="I114" s="93"/>
      <c r="J114" s="119"/>
      <c r="K114" s="95"/>
    </row>
    <row r="115" spans="1:11" s="96" customFormat="1" ht="39.75" customHeight="1">
      <c r="A115" s="89" t="s">
        <v>310</v>
      </c>
      <c r="B115" s="89" t="s">
        <v>338</v>
      </c>
      <c r="C115" s="89" t="s">
        <v>199</v>
      </c>
      <c r="D115" s="94">
        <v>4598.32</v>
      </c>
      <c r="E115" s="93"/>
      <c r="F115" s="93"/>
      <c r="G115" s="94">
        <v>4598.32</v>
      </c>
      <c r="H115" s="93"/>
      <c r="I115" s="93"/>
      <c r="J115" s="119"/>
      <c r="K115" s="95"/>
    </row>
    <row r="116" spans="1:11" s="96" customFormat="1" ht="39.75" customHeight="1">
      <c r="A116" s="89" t="s">
        <v>310</v>
      </c>
      <c r="B116" s="89" t="s">
        <v>339</v>
      </c>
      <c r="C116" s="89" t="s">
        <v>199</v>
      </c>
      <c r="D116" s="94">
        <f>1878.56+1695.66+863.76</f>
        <v>4437.9800000000005</v>
      </c>
      <c r="E116" s="93"/>
      <c r="F116" s="93"/>
      <c r="G116" s="94">
        <v>4437.9800000000005</v>
      </c>
      <c r="H116" s="93"/>
      <c r="I116" s="93"/>
      <c r="J116" s="119"/>
      <c r="K116" s="95"/>
    </row>
    <row r="117" spans="1:11" s="96" customFormat="1" ht="39.75" customHeight="1">
      <c r="A117" s="89" t="s">
        <v>310</v>
      </c>
      <c r="B117" s="89" t="s">
        <v>339</v>
      </c>
      <c r="C117" s="89" t="s">
        <v>199</v>
      </c>
      <c r="D117" s="94">
        <v>300.9</v>
      </c>
      <c r="E117" s="93"/>
      <c r="F117" s="93"/>
      <c r="G117" s="94">
        <v>300.9</v>
      </c>
      <c r="H117" s="93"/>
      <c r="I117" s="93"/>
      <c r="J117" s="119"/>
      <c r="K117" s="95"/>
    </row>
    <row r="118" spans="1:11" s="96" customFormat="1" ht="39.75" customHeight="1">
      <c r="A118" s="89" t="s">
        <v>311</v>
      </c>
      <c r="B118" s="89" t="s">
        <v>340</v>
      </c>
      <c r="C118" s="89" t="s">
        <v>199</v>
      </c>
      <c r="D118" s="94">
        <v>684</v>
      </c>
      <c r="E118" s="93"/>
      <c r="F118" s="93"/>
      <c r="G118" s="94">
        <v>494</v>
      </c>
      <c r="H118" s="93"/>
      <c r="I118" s="93"/>
      <c r="J118" s="119"/>
      <c r="K118" s="95"/>
    </row>
    <row r="119" spans="1:11" s="96" customFormat="1" ht="39.75" customHeight="1">
      <c r="A119" s="89" t="s">
        <v>312</v>
      </c>
      <c r="B119" s="89" t="s">
        <v>201</v>
      </c>
      <c r="C119" s="89" t="s">
        <v>298</v>
      </c>
      <c r="D119" s="94">
        <v>2000</v>
      </c>
      <c r="E119" s="93"/>
      <c r="F119" s="93"/>
      <c r="G119" s="94">
        <v>1723</v>
      </c>
      <c r="H119" s="93"/>
      <c r="I119" s="93"/>
      <c r="J119" s="119"/>
      <c r="K119" s="95"/>
    </row>
    <row r="120" spans="1:11" s="96" customFormat="1" ht="39.75" customHeight="1">
      <c r="A120" s="89" t="s">
        <v>313</v>
      </c>
      <c r="B120" s="89" t="s">
        <v>341</v>
      </c>
      <c r="C120" s="89" t="s">
        <v>199</v>
      </c>
      <c r="D120" s="94">
        <f>600*0.7</f>
        <v>420</v>
      </c>
      <c r="E120" s="93"/>
      <c r="F120" s="93"/>
      <c r="G120" s="94">
        <v>420</v>
      </c>
      <c r="H120" s="93"/>
      <c r="I120" s="93"/>
      <c r="J120" s="119"/>
      <c r="K120" s="95"/>
    </row>
    <row r="121" spans="1:11" s="96" customFormat="1" ht="39.75" customHeight="1">
      <c r="A121" s="89" t="s">
        <v>314</v>
      </c>
      <c r="B121" s="89" t="s">
        <v>342</v>
      </c>
      <c r="C121" s="89" t="s">
        <v>199</v>
      </c>
      <c r="D121" s="94">
        <v>550</v>
      </c>
      <c r="E121" s="93"/>
      <c r="F121" s="93"/>
      <c r="G121" s="94">
        <v>550</v>
      </c>
      <c r="H121" s="93"/>
      <c r="I121" s="93"/>
      <c r="J121" s="119"/>
      <c r="K121" s="95"/>
    </row>
    <row r="122" spans="1:11" s="96" customFormat="1" ht="39.75" customHeight="1">
      <c r="A122" s="89" t="s">
        <v>315</v>
      </c>
      <c r="B122" s="89" t="s">
        <v>343</v>
      </c>
      <c r="C122" s="89" t="s">
        <v>371</v>
      </c>
      <c r="D122" s="94">
        <f>250*9.6</f>
        <v>2400</v>
      </c>
      <c r="E122" s="93"/>
      <c r="F122" s="93"/>
      <c r="G122" s="94">
        <v>2400</v>
      </c>
      <c r="H122" s="93"/>
      <c r="I122" s="93"/>
      <c r="J122" s="119"/>
      <c r="K122" s="95"/>
    </row>
    <row r="123" spans="1:11" s="96" customFormat="1" ht="39.75" customHeight="1">
      <c r="A123" s="89" t="s">
        <v>316</v>
      </c>
      <c r="B123" s="89" t="s">
        <v>344</v>
      </c>
      <c r="C123" s="89" t="s">
        <v>226</v>
      </c>
      <c r="D123" s="94">
        <v>1420</v>
      </c>
      <c r="E123" s="93"/>
      <c r="F123" s="93"/>
      <c r="G123" s="94">
        <v>1420</v>
      </c>
      <c r="H123" s="93"/>
      <c r="I123" s="93"/>
      <c r="J123" s="119"/>
      <c r="K123" s="95"/>
    </row>
    <row r="124" spans="1:11" s="96" customFormat="1" ht="39.75" customHeight="1">
      <c r="A124" s="89" t="s">
        <v>317</v>
      </c>
      <c r="B124" s="89" t="s">
        <v>345</v>
      </c>
      <c r="C124" s="89" t="s">
        <v>226</v>
      </c>
      <c r="D124" s="94">
        <v>1299</v>
      </c>
      <c r="E124" s="93"/>
      <c r="F124" s="93"/>
      <c r="G124" s="94">
        <v>1299</v>
      </c>
      <c r="H124" s="93"/>
      <c r="I124" s="93"/>
      <c r="J124" s="119"/>
      <c r="K124" s="95"/>
    </row>
    <row r="125" spans="1:11" s="96" customFormat="1" ht="39.75" customHeight="1">
      <c r="A125" s="89" t="s">
        <v>245</v>
      </c>
      <c r="B125" s="89" t="s">
        <v>246</v>
      </c>
      <c r="C125" s="89" t="s">
        <v>189</v>
      </c>
      <c r="D125" s="94">
        <f>500*6</f>
        <v>3000</v>
      </c>
      <c r="E125" s="93"/>
      <c r="F125" s="93"/>
      <c r="G125" s="94">
        <v>3000</v>
      </c>
      <c r="H125" s="93"/>
      <c r="I125" s="93"/>
      <c r="J125" s="119"/>
      <c r="K125" s="95"/>
    </row>
    <row r="126" spans="1:11" s="96" customFormat="1" ht="39.75" customHeight="1">
      <c r="A126" s="89" t="s">
        <v>318</v>
      </c>
      <c r="B126" s="89" t="s">
        <v>346</v>
      </c>
      <c r="C126" s="120" t="s">
        <v>372</v>
      </c>
      <c r="D126" s="94">
        <v>350</v>
      </c>
      <c r="E126" s="93"/>
      <c r="F126" s="93"/>
      <c r="G126" s="94">
        <v>0</v>
      </c>
      <c r="H126" s="93"/>
      <c r="I126" s="93"/>
      <c r="J126" s="119"/>
      <c r="K126" s="95"/>
    </row>
    <row r="127" spans="1:11" s="96" customFormat="1" ht="39.75" customHeight="1">
      <c r="A127" s="89" t="s">
        <v>319</v>
      </c>
      <c r="B127" s="89" t="s">
        <v>347</v>
      </c>
      <c r="C127" s="121"/>
      <c r="D127" s="94">
        <f>168+672</f>
        <v>840</v>
      </c>
      <c r="E127" s="93"/>
      <c r="F127" s="93"/>
      <c r="G127" s="94">
        <v>840</v>
      </c>
      <c r="H127" s="93"/>
      <c r="I127" s="93"/>
      <c r="J127" s="119"/>
      <c r="K127" s="95"/>
    </row>
    <row r="128" spans="1:11" s="96" customFormat="1" ht="39.75" customHeight="1">
      <c r="A128" s="89" t="s">
        <v>320</v>
      </c>
      <c r="B128" s="89" t="s">
        <v>348</v>
      </c>
      <c r="C128" s="122"/>
      <c r="D128" s="94">
        <v>106.65</v>
      </c>
      <c r="E128" s="93"/>
      <c r="F128" s="93"/>
      <c r="G128" s="94">
        <v>106.65</v>
      </c>
      <c r="H128" s="93"/>
      <c r="I128" s="93"/>
      <c r="J128" s="119"/>
      <c r="K128" s="95"/>
    </row>
    <row r="129" spans="1:11" s="96" customFormat="1" ht="39.75" customHeight="1">
      <c r="A129" s="89" t="s">
        <v>321</v>
      </c>
      <c r="B129" s="89" t="s">
        <v>349</v>
      </c>
      <c r="C129" s="89" t="s">
        <v>199</v>
      </c>
      <c r="D129" s="94">
        <f>200+50</f>
        <v>250</v>
      </c>
      <c r="E129" s="93"/>
      <c r="F129" s="93"/>
      <c r="G129" s="94">
        <v>250</v>
      </c>
      <c r="H129" s="93"/>
      <c r="I129" s="93"/>
      <c r="J129" s="119"/>
      <c r="K129" s="95"/>
    </row>
    <row r="130" spans="1:11" s="96" customFormat="1" ht="39.75" customHeight="1">
      <c r="A130" s="89" t="s">
        <v>322</v>
      </c>
      <c r="B130" s="89" t="s">
        <v>350</v>
      </c>
      <c r="C130" s="89" t="s">
        <v>226</v>
      </c>
      <c r="D130" s="94">
        <v>5198</v>
      </c>
      <c r="E130" s="93"/>
      <c r="F130" s="93"/>
      <c r="G130" s="94">
        <v>5198</v>
      </c>
      <c r="H130" s="93"/>
      <c r="I130" s="93"/>
      <c r="J130" s="119"/>
      <c r="K130" s="95"/>
    </row>
    <row r="131" spans="1:11" s="96" customFormat="1" ht="39.75" customHeight="1">
      <c r="A131" s="89" t="s">
        <v>323</v>
      </c>
      <c r="B131" s="89" t="s">
        <v>351</v>
      </c>
      <c r="C131" s="89" t="s">
        <v>199</v>
      </c>
      <c r="D131" s="94">
        <v>350</v>
      </c>
      <c r="E131" s="93"/>
      <c r="F131" s="93"/>
      <c r="G131" s="94">
        <v>350</v>
      </c>
      <c r="H131" s="93"/>
      <c r="I131" s="93"/>
      <c r="J131" s="119"/>
      <c r="K131" s="95"/>
    </row>
    <row r="132" spans="1:11" s="96" customFormat="1" ht="39.75" customHeight="1">
      <c r="A132" s="89" t="s">
        <v>310</v>
      </c>
      <c r="B132" s="89" t="s">
        <v>352</v>
      </c>
      <c r="C132" s="89" t="s">
        <v>199</v>
      </c>
      <c r="D132" s="94">
        <v>1750</v>
      </c>
      <c r="E132" s="93"/>
      <c r="F132" s="93"/>
      <c r="G132" s="94">
        <v>1750</v>
      </c>
      <c r="H132" s="93"/>
      <c r="I132" s="93"/>
      <c r="J132" s="119"/>
      <c r="K132" s="95"/>
    </row>
    <row r="133" spans="1:11" s="96" customFormat="1" ht="39.75" customHeight="1">
      <c r="A133" s="89" t="s">
        <v>310</v>
      </c>
      <c r="B133" s="89" t="s">
        <v>353</v>
      </c>
      <c r="C133" s="89" t="s">
        <v>199</v>
      </c>
      <c r="D133" s="94">
        <v>1500</v>
      </c>
      <c r="E133" s="93"/>
      <c r="F133" s="93"/>
      <c r="G133" s="94">
        <v>1500</v>
      </c>
      <c r="H133" s="93"/>
      <c r="I133" s="93"/>
      <c r="J133" s="119"/>
      <c r="K133" s="95"/>
    </row>
    <row r="134" spans="1:11" s="96" customFormat="1" ht="39.75" customHeight="1">
      <c r="A134" s="89" t="s">
        <v>324</v>
      </c>
      <c r="B134" s="89" t="s">
        <v>354</v>
      </c>
      <c r="C134" s="89" t="s">
        <v>226</v>
      </c>
      <c r="D134" s="94">
        <v>6999</v>
      </c>
      <c r="E134" s="93"/>
      <c r="F134" s="93"/>
      <c r="G134" s="94">
        <v>2061.28</v>
      </c>
      <c r="H134" s="93"/>
      <c r="I134" s="93"/>
      <c r="J134" s="119"/>
      <c r="K134" s="95"/>
    </row>
    <row r="135" spans="1:11" s="96" customFormat="1" ht="39.75" customHeight="1">
      <c r="A135" s="89" t="s">
        <v>325</v>
      </c>
      <c r="B135" s="89" t="s">
        <v>355</v>
      </c>
      <c r="C135" s="89" t="s">
        <v>226</v>
      </c>
      <c r="D135" s="94">
        <f>1500*3.59+1500*9</f>
        <v>18885</v>
      </c>
      <c r="E135" s="93"/>
      <c r="F135" s="93"/>
      <c r="G135" s="94">
        <v>0</v>
      </c>
      <c r="H135" s="93"/>
      <c r="I135" s="93"/>
      <c r="J135" s="119"/>
      <c r="K135" s="95"/>
    </row>
    <row r="136" spans="1:11" s="96" customFormat="1" ht="39.75" customHeight="1">
      <c r="A136" s="89" t="s">
        <v>326</v>
      </c>
      <c r="B136" s="89" t="s">
        <v>356</v>
      </c>
      <c r="C136" s="89" t="s">
        <v>199</v>
      </c>
      <c r="D136" s="94">
        <f>2*110</f>
        <v>220</v>
      </c>
      <c r="E136" s="93"/>
      <c r="F136" s="93"/>
      <c r="G136" s="94">
        <v>220</v>
      </c>
      <c r="H136" s="93"/>
      <c r="I136" s="93"/>
      <c r="J136" s="119"/>
      <c r="K136" s="95"/>
    </row>
    <row r="137" spans="1:11" s="96" customFormat="1" ht="39.75" customHeight="1">
      <c r="A137" s="89" t="s">
        <v>255</v>
      </c>
      <c r="B137" s="89" t="s">
        <v>162</v>
      </c>
      <c r="C137" s="89" t="s">
        <v>199</v>
      </c>
      <c r="D137" s="94">
        <v>931</v>
      </c>
      <c r="E137" s="93"/>
      <c r="F137" s="93"/>
      <c r="G137" s="94">
        <v>931</v>
      </c>
      <c r="H137" s="93"/>
      <c r="I137" s="93"/>
      <c r="J137" s="119"/>
      <c r="K137" s="95"/>
    </row>
    <row r="138" spans="1:11" s="96" customFormat="1" ht="39.75" customHeight="1">
      <c r="A138" s="89" t="s">
        <v>255</v>
      </c>
      <c r="B138" s="89" t="s">
        <v>357</v>
      </c>
      <c r="C138" s="89" t="s">
        <v>199</v>
      </c>
      <c r="D138" s="94">
        <v>184</v>
      </c>
      <c r="E138" s="93"/>
      <c r="F138" s="93"/>
      <c r="G138" s="94">
        <v>184</v>
      </c>
      <c r="H138" s="93"/>
      <c r="I138" s="93"/>
      <c r="J138" s="119"/>
      <c r="K138" s="95"/>
    </row>
    <row r="139" spans="1:11" s="96" customFormat="1" ht="39.75" customHeight="1">
      <c r="A139" s="89" t="s">
        <v>327</v>
      </c>
      <c r="B139" s="89" t="s">
        <v>358</v>
      </c>
      <c r="C139" s="89" t="s">
        <v>199</v>
      </c>
      <c r="D139" s="94">
        <v>260</v>
      </c>
      <c r="E139" s="93"/>
      <c r="F139" s="93"/>
      <c r="G139" s="94">
        <v>260</v>
      </c>
      <c r="H139" s="93"/>
      <c r="I139" s="93"/>
      <c r="J139" s="119"/>
      <c r="K139" s="95"/>
    </row>
    <row r="140" spans="1:11" s="96" customFormat="1" ht="39.75" customHeight="1">
      <c r="A140" s="89" t="s">
        <v>328</v>
      </c>
      <c r="B140" s="89" t="s">
        <v>169</v>
      </c>
      <c r="C140" s="89" t="s">
        <v>199</v>
      </c>
      <c r="D140" s="94">
        <f>50*6</f>
        <v>300</v>
      </c>
      <c r="E140" s="93"/>
      <c r="F140" s="93"/>
      <c r="G140" s="94">
        <v>300</v>
      </c>
      <c r="H140" s="93"/>
      <c r="I140" s="93"/>
      <c r="J140" s="119"/>
      <c r="K140" s="95"/>
    </row>
    <row r="141" spans="1:11" s="96" customFormat="1" ht="39.75" customHeight="1">
      <c r="A141" s="89" t="s">
        <v>255</v>
      </c>
      <c r="B141" s="89" t="s">
        <v>162</v>
      </c>
      <c r="C141" s="120" t="s">
        <v>373</v>
      </c>
      <c r="D141" s="94">
        <v>405</v>
      </c>
      <c r="E141" s="93"/>
      <c r="F141" s="93"/>
      <c r="G141" s="94">
        <v>405</v>
      </c>
      <c r="H141" s="93"/>
      <c r="I141" s="93"/>
      <c r="J141" s="119"/>
      <c r="K141" s="95"/>
    </row>
    <row r="142" spans="1:11" s="96" customFormat="1" ht="39.75" customHeight="1">
      <c r="A142" s="89" t="s">
        <v>255</v>
      </c>
      <c r="B142" s="89" t="s">
        <v>357</v>
      </c>
      <c r="C142" s="121"/>
      <c r="D142" s="94">
        <v>240</v>
      </c>
      <c r="E142" s="93"/>
      <c r="F142" s="93"/>
      <c r="G142" s="94">
        <v>240</v>
      </c>
      <c r="H142" s="93"/>
      <c r="I142" s="93"/>
      <c r="J142" s="119"/>
      <c r="K142" s="95"/>
    </row>
    <row r="143" spans="1:11" s="96" customFormat="1" ht="39.75" customHeight="1">
      <c r="A143" s="89" t="s">
        <v>255</v>
      </c>
      <c r="B143" s="89" t="s">
        <v>168</v>
      </c>
      <c r="C143" s="121"/>
      <c r="D143" s="94">
        <v>1200</v>
      </c>
      <c r="E143" s="93"/>
      <c r="F143" s="93"/>
      <c r="G143" s="94">
        <v>1200</v>
      </c>
      <c r="H143" s="93"/>
      <c r="I143" s="93"/>
      <c r="J143" s="119"/>
      <c r="K143" s="95"/>
    </row>
    <row r="144" spans="1:11" s="96" customFormat="1" ht="39.75" customHeight="1">
      <c r="A144" s="89" t="s">
        <v>255</v>
      </c>
      <c r="B144" s="89" t="s">
        <v>359</v>
      </c>
      <c r="C144" s="121"/>
      <c r="D144" s="94">
        <v>105</v>
      </c>
      <c r="E144" s="93"/>
      <c r="F144" s="93"/>
      <c r="G144" s="94">
        <v>105</v>
      </c>
      <c r="H144" s="93"/>
      <c r="I144" s="93"/>
      <c r="J144" s="119"/>
      <c r="K144" s="95"/>
    </row>
    <row r="145" spans="1:11" s="96" customFormat="1" ht="39.75" customHeight="1">
      <c r="A145" s="89" t="s">
        <v>255</v>
      </c>
      <c r="B145" s="89" t="s">
        <v>360</v>
      </c>
      <c r="C145" s="122"/>
      <c r="D145" s="94">
        <v>550</v>
      </c>
      <c r="E145" s="93"/>
      <c r="F145" s="93"/>
      <c r="G145" s="94">
        <v>550</v>
      </c>
      <c r="H145" s="93"/>
      <c r="I145" s="93"/>
      <c r="J145" s="119"/>
      <c r="K145" s="95"/>
    </row>
    <row r="146" spans="1:11" s="96" customFormat="1" ht="39.75" customHeight="1">
      <c r="A146" s="89" t="s">
        <v>329</v>
      </c>
      <c r="B146" s="89" t="s">
        <v>361</v>
      </c>
      <c r="C146" s="89" t="s">
        <v>199</v>
      </c>
      <c r="D146" s="94">
        <v>690.3</v>
      </c>
      <c r="E146" s="93"/>
      <c r="F146" s="93"/>
      <c r="G146" s="94">
        <v>690.3</v>
      </c>
      <c r="H146" s="93"/>
      <c r="I146" s="93"/>
      <c r="J146" s="119"/>
      <c r="K146" s="95"/>
    </row>
    <row r="147" spans="1:11" s="96" customFormat="1" ht="39.75" customHeight="1">
      <c r="A147" s="89" t="s">
        <v>330</v>
      </c>
      <c r="B147" s="89" t="s">
        <v>362</v>
      </c>
      <c r="C147" s="89" t="s">
        <v>199</v>
      </c>
      <c r="D147" s="94">
        <f>50+7+15*6</f>
        <v>147</v>
      </c>
      <c r="E147" s="93"/>
      <c r="F147" s="93"/>
      <c r="G147" s="94">
        <v>57</v>
      </c>
      <c r="H147" s="93"/>
      <c r="I147" s="93"/>
      <c r="J147" s="119"/>
      <c r="K147" s="95"/>
    </row>
    <row r="148" spans="1:11" s="96" customFormat="1" ht="39.75" customHeight="1">
      <c r="A148" s="89" t="s">
        <v>331</v>
      </c>
      <c r="B148" s="89" t="s">
        <v>363</v>
      </c>
      <c r="C148" s="89" t="s">
        <v>199</v>
      </c>
      <c r="D148" s="94">
        <f>37+46</f>
        <v>83</v>
      </c>
      <c r="E148" s="93"/>
      <c r="F148" s="93"/>
      <c r="G148" s="94">
        <v>83</v>
      </c>
      <c r="H148" s="93"/>
      <c r="I148" s="93"/>
      <c r="J148" s="119"/>
      <c r="K148" s="95"/>
    </row>
    <row r="149" spans="1:11" s="96" customFormat="1" ht="39.75" customHeight="1">
      <c r="A149" s="89" t="s">
        <v>332</v>
      </c>
      <c r="B149" s="89" t="s">
        <v>364</v>
      </c>
      <c r="C149" s="89" t="s">
        <v>199</v>
      </c>
      <c r="D149" s="94">
        <v>1095</v>
      </c>
      <c r="E149" s="93"/>
      <c r="F149" s="93"/>
      <c r="G149" s="94">
        <v>1095</v>
      </c>
      <c r="H149" s="93"/>
      <c r="I149" s="93"/>
      <c r="J149" s="119"/>
      <c r="K149" s="95"/>
    </row>
    <row r="150" spans="1:11" s="96" customFormat="1" ht="39.75" customHeight="1">
      <c r="A150" s="89" t="s">
        <v>211</v>
      </c>
      <c r="B150" s="89" t="s">
        <v>365</v>
      </c>
      <c r="C150" s="89" t="s">
        <v>374</v>
      </c>
      <c r="D150" s="94">
        <v>1000</v>
      </c>
      <c r="E150" s="93"/>
      <c r="F150" s="93"/>
      <c r="G150" s="94">
        <v>1000</v>
      </c>
      <c r="H150" s="93"/>
      <c r="I150" s="93"/>
      <c r="J150" s="119"/>
      <c r="K150" s="95"/>
    </row>
    <row r="151" spans="1:11" s="96" customFormat="1" ht="39.75" customHeight="1">
      <c r="A151" s="89" t="s">
        <v>333</v>
      </c>
      <c r="B151" s="89" t="s">
        <v>366</v>
      </c>
      <c r="C151" s="89" t="s">
        <v>199</v>
      </c>
      <c r="D151" s="94">
        <v>325</v>
      </c>
      <c r="E151" s="93"/>
      <c r="F151" s="93"/>
      <c r="G151" s="94">
        <v>325</v>
      </c>
      <c r="H151" s="93"/>
      <c r="I151" s="93"/>
      <c r="J151" s="119"/>
      <c r="K151" s="95"/>
    </row>
    <row r="152" spans="1:11" s="96" customFormat="1" ht="39.75" customHeight="1">
      <c r="A152" s="89" t="s">
        <v>334</v>
      </c>
      <c r="B152" s="89" t="s">
        <v>367</v>
      </c>
      <c r="C152" s="89" t="s">
        <v>374</v>
      </c>
      <c r="D152" s="94">
        <v>4500</v>
      </c>
      <c r="E152" s="93"/>
      <c r="F152" s="93"/>
      <c r="G152" s="94">
        <v>4500</v>
      </c>
      <c r="H152" s="93"/>
      <c r="I152" s="93"/>
      <c r="J152" s="119"/>
      <c r="K152" s="95"/>
    </row>
    <row r="153" spans="1:11" s="96" customFormat="1" ht="39.75" customHeight="1">
      <c r="A153" s="89" t="s">
        <v>242</v>
      </c>
      <c r="B153" s="89" t="s">
        <v>368</v>
      </c>
      <c r="C153" s="89" t="s">
        <v>226</v>
      </c>
      <c r="D153" s="94">
        <v>28857.29</v>
      </c>
      <c r="E153" s="93"/>
      <c r="F153" s="93"/>
      <c r="G153" s="94">
        <v>28857.29</v>
      </c>
      <c r="H153" s="93"/>
      <c r="I153" s="93"/>
      <c r="J153" s="119"/>
      <c r="K153" s="95"/>
    </row>
    <row r="154" spans="1:11" s="96" customFormat="1" ht="39.75" customHeight="1">
      <c r="A154" s="89" t="s">
        <v>242</v>
      </c>
      <c r="B154" s="89" t="s">
        <v>369</v>
      </c>
      <c r="C154" s="89" t="s">
        <v>298</v>
      </c>
      <c r="D154" s="94">
        <v>987.49</v>
      </c>
      <c r="E154" s="93"/>
      <c r="F154" s="93"/>
      <c r="G154" s="94">
        <v>0</v>
      </c>
      <c r="H154" s="93"/>
      <c r="I154" s="93"/>
      <c r="J154" s="119"/>
      <c r="K154" s="95"/>
    </row>
    <row r="155" spans="1:11" s="96" customFormat="1" ht="39.75" customHeight="1">
      <c r="A155" s="89" t="s">
        <v>333</v>
      </c>
      <c r="B155" s="89" t="s">
        <v>366</v>
      </c>
      <c r="C155" s="89" t="s">
        <v>199</v>
      </c>
      <c r="D155" s="94">
        <f>100*2</f>
        <v>200</v>
      </c>
      <c r="E155" s="93"/>
      <c r="F155" s="93"/>
      <c r="G155" s="94">
        <v>200</v>
      </c>
      <c r="H155" s="93"/>
      <c r="I155" s="93"/>
      <c r="J155" s="119"/>
      <c r="K155" s="95"/>
    </row>
    <row r="156" spans="1:11" s="96" customFormat="1" ht="39.75" customHeight="1">
      <c r="A156" s="89" t="s">
        <v>335</v>
      </c>
      <c r="B156" s="89" t="s">
        <v>370</v>
      </c>
      <c r="C156" s="89" t="s">
        <v>256</v>
      </c>
      <c r="D156" s="94">
        <f>1280+320</f>
        <v>1600</v>
      </c>
      <c r="E156" s="93"/>
      <c r="F156" s="93"/>
      <c r="G156" s="94">
        <v>1600</v>
      </c>
      <c r="H156" s="93"/>
      <c r="I156" s="93"/>
      <c r="J156" s="123"/>
      <c r="K156" s="95"/>
    </row>
    <row r="157" spans="1:12" ht="24" customHeight="1">
      <c r="A157" s="135" t="s">
        <v>132</v>
      </c>
      <c r="B157" s="135"/>
      <c r="C157" s="136"/>
      <c r="D157" s="107">
        <f>SUM(D104:D156)</f>
        <v>129181.94000000002</v>
      </c>
      <c r="E157" s="107"/>
      <c r="F157" s="107"/>
      <c r="G157" s="107">
        <f>SUM(G104:G156)</f>
        <v>103464.73000000001</v>
      </c>
      <c r="H157" s="103"/>
      <c r="I157" s="103"/>
      <c r="J157" s="103"/>
      <c r="K157" s="106"/>
      <c r="L157" s="108"/>
    </row>
    <row r="158" spans="1:11" ht="24" customHeight="1">
      <c r="A158" s="135" t="s">
        <v>10</v>
      </c>
      <c r="B158" s="135"/>
      <c r="C158" s="136"/>
      <c r="D158" s="107">
        <f>D157+D103</f>
        <v>587268.7342322241</v>
      </c>
      <c r="E158" s="107"/>
      <c r="F158" s="107"/>
      <c r="G158" s="107">
        <f>G157+G103</f>
        <v>391861.11159999995</v>
      </c>
      <c r="H158" s="103"/>
      <c r="I158" s="103"/>
      <c r="J158" s="105"/>
      <c r="K158" s="106"/>
    </row>
    <row r="159" spans="1:11" ht="24" customHeight="1">
      <c r="A159" s="137" t="s">
        <v>306</v>
      </c>
      <c r="B159" s="138"/>
      <c r="C159" s="138"/>
      <c r="D159" s="138"/>
      <c r="E159" s="138"/>
      <c r="F159" s="138"/>
      <c r="G159" s="138"/>
      <c r="H159" s="138"/>
      <c r="I159" s="138"/>
      <c r="J159" s="138"/>
      <c r="K159" s="138"/>
    </row>
    <row r="160" spans="1:11" ht="24" customHeight="1">
      <c r="A160" s="132" t="s">
        <v>307</v>
      </c>
      <c r="B160" s="133"/>
      <c r="C160" s="133"/>
      <c r="D160" s="133"/>
      <c r="E160" s="133"/>
      <c r="F160" s="133"/>
      <c r="G160" s="133"/>
      <c r="H160" s="133"/>
      <c r="I160" s="133"/>
      <c r="J160" s="133"/>
      <c r="K160" s="133"/>
    </row>
  </sheetData>
  <sheetProtection/>
  <mergeCells count="18">
    <mergeCell ref="G3:I3"/>
    <mergeCell ref="J3:J4"/>
    <mergeCell ref="K3:K4"/>
    <mergeCell ref="A160:K160"/>
    <mergeCell ref="A103:C103"/>
    <mergeCell ref="A157:C157"/>
    <mergeCell ref="A158:C158"/>
    <mergeCell ref="A159:K159"/>
    <mergeCell ref="J5:J102"/>
    <mergeCell ref="C141:C145"/>
    <mergeCell ref="C126:C128"/>
    <mergeCell ref="J104:J156"/>
    <mergeCell ref="A1:K1"/>
    <mergeCell ref="A2:K2"/>
    <mergeCell ref="A3:A4"/>
    <mergeCell ref="B3:B4"/>
    <mergeCell ref="C3:C4"/>
    <mergeCell ref="D3:F3"/>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B1:N22"/>
  <sheetViews>
    <sheetView view="pageBreakPreview" zoomScale="110" zoomScaleSheetLayoutView="110" zoomScalePageLayoutView="0" workbookViewId="0" topLeftCell="A1">
      <selection activeCell="C15" sqref="C15"/>
    </sheetView>
  </sheetViews>
  <sheetFormatPr defaultColWidth="9.140625" defaultRowHeight="15"/>
  <cols>
    <col min="1" max="1" width="9.140625" style="3" customWidth="1"/>
    <col min="2" max="2" width="39.00390625" style="3" customWidth="1"/>
    <col min="3" max="3" width="19.140625" style="3" bestFit="1" customWidth="1"/>
    <col min="4" max="4" width="18.421875" style="3" customWidth="1"/>
    <col min="5" max="5" width="35.140625" style="47" bestFit="1" customWidth="1"/>
    <col min="6" max="16384" width="9.140625" style="3" customWidth="1"/>
  </cols>
  <sheetData>
    <row r="1" spans="2:5" ht="15.75">
      <c r="B1" s="141" t="s">
        <v>64</v>
      </c>
      <c r="C1" s="141"/>
      <c r="D1" s="141"/>
      <c r="E1" s="141"/>
    </row>
    <row r="2" spans="2:14" ht="78" customHeight="1">
      <c r="B2" s="139" t="s">
        <v>100</v>
      </c>
      <c r="C2" s="139"/>
      <c r="D2" s="139"/>
      <c r="E2" s="139"/>
      <c r="F2" s="4"/>
      <c r="G2" s="4"/>
      <c r="H2" s="4"/>
      <c r="I2" s="4"/>
      <c r="J2" s="4"/>
      <c r="K2" s="4"/>
      <c r="L2" s="4"/>
      <c r="M2" s="4"/>
      <c r="N2" s="4"/>
    </row>
    <row r="3" spans="2:5" ht="13.5" thickBot="1">
      <c r="B3" s="140" t="s">
        <v>11</v>
      </c>
      <c r="C3" s="140"/>
      <c r="D3" s="140"/>
      <c r="E3" s="140"/>
    </row>
    <row r="4" spans="2:5" s="73" customFormat="1" ht="45" customHeight="1">
      <c r="B4" s="57" t="s">
        <v>12</v>
      </c>
      <c r="C4" s="18" t="s">
        <v>67</v>
      </c>
      <c r="D4" s="58" t="s">
        <v>13</v>
      </c>
      <c r="E4" s="59" t="s">
        <v>14</v>
      </c>
    </row>
    <row r="5" spans="2:5" s="72" customFormat="1" ht="36">
      <c r="B5" s="68" t="s">
        <v>81</v>
      </c>
      <c r="C5" s="69">
        <v>27</v>
      </c>
      <c r="D5" s="70">
        <v>6177.966101694916</v>
      </c>
      <c r="E5" s="71" t="s">
        <v>90</v>
      </c>
    </row>
    <row r="6" spans="2:5" s="72" customFormat="1" ht="36">
      <c r="B6" s="68" t="s">
        <v>82</v>
      </c>
      <c r="C6" s="69">
        <v>1</v>
      </c>
      <c r="D6" s="70">
        <v>73</v>
      </c>
      <c r="E6" s="71" t="s">
        <v>90</v>
      </c>
    </row>
    <row r="7" spans="2:5" s="72" customFormat="1" ht="24">
      <c r="B7" s="68" t="s">
        <v>83</v>
      </c>
      <c r="C7" s="69">
        <v>34</v>
      </c>
      <c r="D7" s="70">
        <v>9508.474576271186</v>
      </c>
      <c r="E7" s="71" t="s">
        <v>90</v>
      </c>
    </row>
    <row r="8" spans="2:5" s="72" customFormat="1" ht="24">
      <c r="B8" s="68" t="s">
        <v>84</v>
      </c>
      <c r="C8" s="69">
        <v>9</v>
      </c>
      <c r="D8" s="70">
        <v>1586.4406779661015</v>
      </c>
      <c r="E8" s="71" t="s">
        <v>90</v>
      </c>
    </row>
    <row r="9" spans="2:5" s="72" customFormat="1" ht="24">
      <c r="B9" s="68" t="s">
        <v>85</v>
      </c>
      <c r="C9" s="69">
        <v>13</v>
      </c>
      <c r="D9" s="70">
        <v>4957.627118644068</v>
      </c>
      <c r="E9" s="71" t="s">
        <v>90</v>
      </c>
    </row>
    <row r="10" spans="2:5" s="72" customFormat="1" ht="24">
      <c r="B10" s="68" t="s">
        <v>86</v>
      </c>
      <c r="C10" s="69">
        <v>1</v>
      </c>
      <c r="D10" s="70">
        <v>355.9322033898305</v>
      </c>
      <c r="E10" s="71" t="s">
        <v>90</v>
      </c>
    </row>
    <row r="11" spans="2:5" s="72" customFormat="1" ht="24">
      <c r="B11" s="68" t="s">
        <v>87</v>
      </c>
      <c r="C11" s="69">
        <v>1</v>
      </c>
      <c r="D11" s="70">
        <v>466.10169491525426</v>
      </c>
      <c r="E11" s="74" t="s">
        <v>90</v>
      </c>
    </row>
    <row r="12" spans="2:5" s="72" customFormat="1" ht="24">
      <c r="B12" s="68" t="s">
        <v>88</v>
      </c>
      <c r="C12" s="69">
        <v>25</v>
      </c>
      <c r="D12" s="70">
        <v>4194.915254237288</v>
      </c>
      <c r="E12" s="74" t="s">
        <v>90</v>
      </c>
    </row>
    <row r="13" spans="2:5" s="72" customFormat="1" ht="24">
      <c r="B13" s="68" t="s">
        <v>89</v>
      </c>
      <c r="C13" s="69">
        <v>1</v>
      </c>
      <c r="D13" s="70">
        <v>710.08</v>
      </c>
      <c r="E13" s="74" t="s">
        <v>90</v>
      </c>
    </row>
    <row r="14" spans="2:5" s="72" customFormat="1" ht="24">
      <c r="B14" s="68" t="s">
        <v>91</v>
      </c>
      <c r="C14" s="69">
        <v>20</v>
      </c>
      <c r="D14" s="70">
        <v>82</v>
      </c>
      <c r="E14" s="74" t="s">
        <v>99</v>
      </c>
    </row>
    <row r="15" spans="2:5" s="72" customFormat="1" ht="12">
      <c r="B15" s="68" t="s">
        <v>92</v>
      </c>
      <c r="C15" s="69">
        <v>1</v>
      </c>
      <c r="D15" s="70">
        <v>72</v>
      </c>
      <c r="E15" s="74" t="s">
        <v>99</v>
      </c>
    </row>
    <row r="16" spans="2:5" s="72" customFormat="1" ht="12">
      <c r="B16" s="68" t="s">
        <v>93</v>
      </c>
      <c r="C16" s="69">
        <v>30</v>
      </c>
      <c r="D16" s="70">
        <v>270</v>
      </c>
      <c r="E16" s="74" t="s">
        <v>99</v>
      </c>
    </row>
    <row r="17" spans="2:5" s="72" customFormat="1" ht="12">
      <c r="B17" s="68" t="s">
        <v>94</v>
      </c>
      <c r="C17" s="69">
        <v>30</v>
      </c>
      <c r="D17" s="70">
        <v>54</v>
      </c>
      <c r="E17" s="74" t="s">
        <v>99</v>
      </c>
    </row>
    <row r="18" spans="2:5" s="72" customFormat="1" ht="12">
      <c r="B18" s="68" t="s">
        <v>95</v>
      </c>
      <c r="C18" s="69">
        <v>24</v>
      </c>
      <c r="D18" s="70">
        <v>7.199999999999999</v>
      </c>
      <c r="E18" s="74" t="s">
        <v>99</v>
      </c>
    </row>
    <row r="19" spans="2:5" s="72" customFormat="1" ht="12">
      <c r="B19" s="68" t="s">
        <v>96</v>
      </c>
      <c r="C19" s="69">
        <v>12</v>
      </c>
      <c r="D19" s="70">
        <v>3.5999999999999996</v>
      </c>
      <c r="E19" s="74" t="s">
        <v>99</v>
      </c>
    </row>
    <row r="20" spans="2:5" s="72" customFormat="1" ht="12">
      <c r="B20" s="68" t="s">
        <v>97</v>
      </c>
      <c r="C20" s="69">
        <v>12</v>
      </c>
      <c r="D20" s="70">
        <v>3.5999999999999996</v>
      </c>
      <c r="E20" s="74" t="s">
        <v>99</v>
      </c>
    </row>
    <row r="21" spans="2:5" s="72" customFormat="1" ht="12.75" thickBot="1">
      <c r="B21" s="68" t="s">
        <v>98</v>
      </c>
      <c r="C21" s="69">
        <v>20</v>
      </c>
      <c r="D21" s="70">
        <v>3.5999999999999996</v>
      </c>
      <c r="E21" s="74" t="s">
        <v>99</v>
      </c>
    </row>
    <row r="22" spans="2:5" ht="36.75" customHeight="1">
      <c r="B22" s="142" t="s">
        <v>68</v>
      </c>
      <c r="C22" s="142"/>
      <c r="D22" s="142"/>
      <c r="E22" s="142"/>
    </row>
  </sheetData>
  <sheetProtection/>
  <mergeCells count="4">
    <mergeCell ref="B2:E2"/>
    <mergeCell ref="B3:E3"/>
    <mergeCell ref="B1:E1"/>
    <mergeCell ref="B22:E22"/>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tabColor rgb="FFFFC000"/>
  </sheetPr>
  <dimension ref="A1:N57"/>
  <sheetViews>
    <sheetView tabSelected="1" view="pageBreakPreview" zoomScaleSheetLayoutView="100" zoomScalePageLayoutView="0" workbookViewId="0" topLeftCell="A1">
      <pane ySplit="5" topLeftCell="A6" activePane="bottomLeft" state="frozen"/>
      <selection pane="topLeft" activeCell="A1" sqref="A1"/>
      <selection pane="bottomLeft" activeCell="C22" sqref="C22"/>
    </sheetView>
  </sheetViews>
  <sheetFormatPr defaultColWidth="9.140625" defaultRowHeight="15"/>
  <cols>
    <col min="1" max="1" width="46.28125" style="29" bestFit="1" customWidth="1"/>
    <col min="2" max="2" width="12.7109375" style="29" bestFit="1" customWidth="1"/>
    <col min="3" max="3" width="19.28125" style="29" bestFit="1" customWidth="1"/>
    <col min="4" max="4" width="10.7109375" style="29" bestFit="1" customWidth="1"/>
    <col min="5" max="5" width="6.00390625" style="29" customWidth="1"/>
    <col min="6" max="6" width="13.421875" style="54" bestFit="1" customWidth="1"/>
    <col min="7" max="7" width="19.28125" style="54" bestFit="1" customWidth="1"/>
    <col min="8" max="8" width="12.140625" style="54" bestFit="1" customWidth="1"/>
    <col min="9" max="9" width="8.421875" style="54" hidden="1" customWidth="1"/>
    <col min="10" max="10" width="13.421875" style="54" bestFit="1" customWidth="1"/>
    <col min="11" max="11" width="19.28125" style="54" bestFit="1" customWidth="1"/>
    <col min="12" max="12" width="10.7109375" style="29" bestFit="1" customWidth="1"/>
    <col min="13" max="13" width="11.57421875" style="29" bestFit="1" customWidth="1"/>
    <col min="14" max="14" width="9.421875" style="29" bestFit="1" customWidth="1"/>
    <col min="15" max="16384" width="9.140625" style="29" customWidth="1"/>
  </cols>
  <sheetData>
    <row r="1" spans="1:12" s="28" customFormat="1" ht="26.25" customHeight="1">
      <c r="A1" s="150" t="s">
        <v>77</v>
      </c>
      <c r="B1" s="150"/>
      <c r="C1" s="150"/>
      <c r="D1" s="150"/>
      <c r="E1" s="150"/>
      <c r="F1" s="150"/>
      <c r="G1" s="150"/>
      <c r="H1" s="150"/>
      <c r="I1" s="150"/>
      <c r="J1" s="150"/>
      <c r="K1" s="150"/>
      <c r="L1" s="150"/>
    </row>
    <row r="2" spans="1:12" ht="71.25" customHeight="1">
      <c r="A2" s="157" t="s">
        <v>101</v>
      </c>
      <c r="B2" s="157"/>
      <c r="C2" s="157"/>
      <c r="D2" s="157"/>
      <c r="E2" s="157"/>
      <c r="F2" s="157"/>
      <c r="G2" s="157"/>
      <c r="H2" s="157"/>
      <c r="I2" s="157"/>
      <c r="J2" s="157"/>
      <c r="K2" s="157"/>
      <c r="L2" s="157"/>
    </row>
    <row r="3" spans="1:12" ht="15.75" thickBot="1">
      <c r="A3" s="158" t="s">
        <v>9</v>
      </c>
      <c r="B3" s="158"/>
      <c r="C3" s="158"/>
      <c r="D3" s="158"/>
      <c r="E3" s="158"/>
      <c r="F3" s="158"/>
      <c r="G3" s="158"/>
      <c r="H3" s="158"/>
      <c r="I3" s="158"/>
      <c r="J3" s="158"/>
      <c r="K3" s="158"/>
      <c r="L3" s="158"/>
    </row>
    <row r="4" spans="1:12" ht="18.75" customHeight="1">
      <c r="A4" s="151" t="s">
        <v>15</v>
      </c>
      <c r="B4" s="149" t="s">
        <v>6</v>
      </c>
      <c r="C4" s="149"/>
      <c r="D4" s="149"/>
      <c r="E4" s="143"/>
      <c r="F4" s="155" t="s">
        <v>7</v>
      </c>
      <c r="G4" s="155"/>
      <c r="H4" s="155"/>
      <c r="I4" s="146"/>
      <c r="J4" s="149" t="s">
        <v>8</v>
      </c>
      <c r="K4" s="149"/>
      <c r="L4" s="156"/>
    </row>
    <row r="5" spans="1:12" ht="60">
      <c r="A5" s="152"/>
      <c r="B5" s="14" t="s">
        <v>61</v>
      </c>
      <c r="C5" s="14" t="s">
        <v>62</v>
      </c>
      <c r="D5" s="14" t="s">
        <v>3</v>
      </c>
      <c r="E5" s="144"/>
      <c r="F5" s="50" t="s">
        <v>61</v>
      </c>
      <c r="G5" s="50" t="s">
        <v>62</v>
      </c>
      <c r="H5" s="66" t="s">
        <v>3</v>
      </c>
      <c r="I5" s="147"/>
      <c r="J5" s="50" t="s">
        <v>61</v>
      </c>
      <c r="K5" s="50" t="s">
        <v>62</v>
      </c>
      <c r="L5" s="15" t="s">
        <v>3</v>
      </c>
    </row>
    <row r="6" spans="1:12" s="33" customFormat="1" ht="18" customHeight="1">
      <c r="A6" s="30" t="s">
        <v>24</v>
      </c>
      <c r="B6" s="48">
        <f>B8</f>
        <v>2500</v>
      </c>
      <c r="C6" s="48">
        <f>C9</f>
        <v>600</v>
      </c>
      <c r="D6" s="31"/>
      <c r="E6" s="144"/>
      <c r="F6" s="48">
        <f>F8</f>
        <v>2800</v>
      </c>
      <c r="G6" s="48">
        <f>G9</f>
        <v>600</v>
      </c>
      <c r="H6" s="48"/>
      <c r="I6" s="147"/>
      <c r="J6" s="48">
        <f>J8</f>
        <v>1010.6496099999999</v>
      </c>
      <c r="K6" s="48">
        <f>K9</f>
        <v>607.30352</v>
      </c>
      <c r="L6" s="32"/>
    </row>
    <row r="7" spans="1:12" s="36" customFormat="1" ht="15.75" customHeight="1">
      <c r="A7" s="11" t="s">
        <v>25</v>
      </c>
      <c r="B7" s="34"/>
      <c r="C7" s="34"/>
      <c r="D7" s="34"/>
      <c r="E7" s="144"/>
      <c r="F7" s="49"/>
      <c r="G7" s="49"/>
      <c r="H7" s="49"/>
      <c r="I7" s="147"/>
      <c r="J7" s="49"/>
      <c r="K7" s="49"/>
      <c r="L7" s="35"/>
    </row>
    <row r="8" spans="1:12" ht="15.75" customHeight="1">
      <c r="A8" s="37" t="s">
        <v>23</v>
      </c>
      <c r="B8" s="38">
        <v>2500</v>
      </c>
      <c r="C8" s="38"/>
      <c r="D8" s="38"/>
      <c r="E8" s="144"/>
      <c r="F8" s="49">
        <v>2800</v>
      </c>
      <c r="G8" s="51"/>
      <c r="H8" s="51"/>
      <c r="I8" s="147"/>
      <c r="J8" s="49">
        <f>J20</f>
        <v>1010.6496099999999</v>
      </c>
      <c r="K8" s="51"/>
      <c r="L8" s="39"/>
    </row>
    <row r="9" spans="1:12" ht="15.75" customHeight="1">
      <c r="A9" s="40" t="s">
        <v>26</v>
      </c>
      <c r="B9" s="38"/>
      <c r="C9" s="49">
        <f>C11+C14</f>
        <v>600</v>
      </c>
      <c r="D9" s="38"/>
      <c r="E9" s="144"/>
      <c r="F9" s="51"/>
      <c r="G9" s="49">
        <f>G11+G14</f>
        <v>600</v>
      </c>
      <c r="H9" s="51"/>
      <c r="I9" s="147"/>
      <c r="J9" s="51"/>
      <c r="K9" s="49">
        <f>K11+K14+K12+K15</f>
        <v>607.30352</v>
      </c>
      <c r="L9" s="39"/>
    </row>
    <row r="10" spans="1:12" s="36" customFormat="1" ht="15.75" customHeight="1">
      <c r="A10" s="41" t="s">
        <v>27</v>
      </c>
      <c r="B10" s="34"/>
      <c r="C10" s="34"/>
      <c r="D10" s="34"/>
      <c r="E10" s="144"/>
      <c r="F10" s="49"/>
      <c r="G10" s="51"/>
      <c r="H10" s="49"/>
      <c r="I10" s="147"/>
      <c r="J10" s="49"/>
      <c r="K10" s="49"/>
      <c r="L10" s="35"/>
    </row>
    <row r="11" spans="1:12" ht="15.75" customHeight="1">
      <c r="A11" s="42" t="s">
        <v>28</v>
      </c>
      <c r="B11" s="38"/>
      <c r="C11" s="38">
        <v>600</v>
      </c>
      <c r="D11" s="38"/>
      <c r="E11" s="144"/>
      <c r="F11" s="51"/>
      <c r="G11" s="51">
        <v>600</v>
      </c>
      <c r="H11" s="51"/>
      <c r="I11" s="147"/>
      <c r="J11" s="51"/>
      <c r="K11" s="51">
        <v>599.39975</v>
      </c>
      <c r="L11" s="39"/>
    </row>
    <row r="12" spans="1:12" ht="15.75" customHeight="1">
      <c r="A12" s="63" t="s">
        <v>29</v>
      </c>
      <c r="B12" s="38"/>
      <c r="C12" s="38"/>
      <c r="D12" s="38"/>
      <c r="E12" s="144"/>
      <c r="F12" s="51"/>
      <c r="G12" s="51"/>
      <c r="H12" s="51"/>
      <c r="I12" s="147"/>
      <c r="J12" s="51"/>
      <c r="K12" s="51">
        <v>7.903770000000001</v>
      </c>
      <c r="L12" s="39"/>
    </row>
    <row r="13" spans="1:12" ht="15.75" customHeight="1">
      <c r="A13" s="42" t="s">
        <v>30</v>
      </c>
      <c r="B13" s="38"/>
      <c r="C13" s="38"/>
      <c r="D13" s="38"/>
      <c r="E13" s="144"/>
      <c r="F13" s="51"/>
      <c r="G13" s="51"/>
      <c r="H13" s="51"/>
      <c r="I13" s="147"/>
      <c r="J13" s="51"/>
      <c r="K13" s="51"/>
      <c r="L13" s="39"/>
    </row>
    <row r="14" spans="1:12" ht="15.75" customHeight="1">
      <c r="A14" s="63" t="s">
        <v>31</v>
      </c>
      <c r="B14" s="38"/>
      <c r="C14" s="38"/>
      <c r="D14" s="38"/>
      <c r="E14" s="144"/>
      <c r="F14" s="51"/>
      <c r="G14" s="51"/>
      <c r="H14" s="51"/>
      <c r="I14" s="147"/>
      <c r="J14" s="51"/>
      <c r="K14" s="51"/>
      <c r="L14" s="39"/>
    </row>
    <row r="15" spans="1:12" ht="15.75" customHeight="1">
      <c r="A15" s="42" t="s">
        <v>80</v>
      </c>
      <c r="B15" s="38"/>
      <c r="C15" s="38"/>
      <c r="D15" s="38"/>
      <c r="E15" s="144"/>
      <c r="F15" s="51"/>
      <c r="G15" s="51"/>
      <c r="H15" s="51"/>
      <c r="I15" s="147"/>
      <c r="J15" s="51"/>
      <c r="K15" s="51"/>
      <c r="L15" s="39"/>
    </row>
    <row r="16" spans="1:12" ht="15.75" customHeight="1">
      <c r="A16" s="40" t="s">
        <v>3</v>
      </c>
      <c r="B16" s="38"/>
      <c r="C16" s="38"/>
      <c r="D16" s="38"/>
      <c r="E16" s="144"/>
      <c r="F16" s="51"/>
      <c r="G16" s="51"/>
      <c r="H16" s="51"/>
      <c r="I16" s="147"/>
      <c r="J16" s="51"/>
      <c r="K16" s="51"/>
      <c r="L16" s="39"/>
    </row>
    <row r="17" spans="1:12" s="36" customFormat="1" ht="15.75" customHeight="1">
      <c r="A17" s="11" t="s">
        <v>32</v>
      </c>
      <c r="B17" s="34"/>
      <c r="C17" s="34"/>
      <c r="D17" s="34"/>
      <c r="E17" s="144"/>
      <c r="F17" s="49"/>
      <c r="G17" s="51"/>
      <c r="H17" s="49"/>
      <c r="I17" s="147"/>
      <c r="J17" s="49"/>
      <c r="K17" s="49"/>
      <c r="L17" s="35"/>
    </row>
    <row r="18" spans="1:12" s="36" customFormat="1" ht="15.75" customHeight="1">
      <c r="A18" s="11" t="s">
        <v>33</v>
      </c>
      <c r="B18" s="34"/>
      <c r="C18" s="34"/>
      <c r="D18" s="34"/>
      <c r="E18" s="144"/>
      <c r="F18" s="49"/>
      <c r="G18" s="51"/>
      <c r="H18" s="49"/>
      <c r="I18" s="147"/>
      <c r="J18" s="49"/>
      <c r="K18" s="49"/>
      <c r="L18" s="35"/>
    </row>
    <row r="19" spans="1:12" s="36" customFormat="1" ht="15.75" customHeight="1">
      <c r="A19" s="11" t="s">
        <v>34</v>
      </c>
      <c r="B19" s="34"/>
      <c r="C19" s="34"/>
      <c r="D19" s="34"/>
      <c r="E19" s="144"/>
      <c r="F19" s="49"/>
      <c r="G19" s="51"/>
      <c r="H19" s="49"/>
      <c r="I19" s="147"/>
      <c r="J19" s="49"/>
      <c r="K19" s="49"/>
      <c r="L19" s="35"/>
    </row>
    <row r="20" spans="1:14" s="33" customFormat="1" ht="15.75" customHeight="1">
      <c r="A20" s="30" t="s">
        <v>35</v>
      </c>
      <c r="B20" s="48">
        <f>B21+B45+B54</f>
        <v>2500.0000000000005</v>
      </c>
      <c r="C20" s="48">
        <f>C21+C45+C54</f>
        <v>700</v>
      </c>
      <c r="D20" s="31"/>
      <c r="E20" s="144"/>
      <c r="F20" s="48">
        <f>F21+F45+F54</f>
        <v>2799.9999999999995</v>
      </c>
      <c r="G20" s="48">
        <f>G21+G45+G54</f>
        <v>1600.5900000000001</v>
      </c>
      <c r="H20" s="48"/>
      <c r="I20" s="147"/>
      <c r="J20" s="48">
        <f>J21+J45+J54</f>
        <v>1010.6496099999999</v>
      </c>
      <c r="K20" s="48">
        <f>K21+K45+K54</f>
        <v>424.87783</v>
      </c>
      <c r="L20" s="32"/>
      <c r="M20" s="65"/>
      <c r="N20" s="65"/>
    </row>
    <row r="21" spans="1:13" s="36" customFormat="1" ht="15.75" customHeight="1">
      <c r="A21" s="11" t="s">
        <v>36</v>
      </c>
      <c r="B21" s="49">
        <f>B22+B29+B43+B44</f>
        <v>2329.6800000000003</v>
      </c>
      <c r="C21" s="49">
        <f>C29+C43+C44</f>
        <v>656.4</v>
      </c>
      <c r="D21" s="34"/>
      <c r="E21" s="144"/>
      <c r="F21" s="49">
        <f>F22+F29+F43+F44</f>
        <v>2569.5249999999996</v>
      </c>
      <c r="G21" s="49">
        <f>G22+G29+G43+G44</f>
        <v>1116.5900000000001</v>
      </c>
      <c r="H21" s="49"/>
      <c r="I21" s="147"/>
      <c r="J21" s="49">
        <f>J22+J29+J43+J44</f>
        <v>1006.84961</v>
      </c>
      <c r="K21" s="49">
        <f>K22+K29+K43+K44</f>
        <v>342.20976</v>
      </c>
      <c r="L21" s="35"/>
      <c r="M21" s="65"/>
    </row>
    <row r="22" spans="1:14" s="36" customFormat="1" ht="15.75" customHeight="1">
      <c r="A22" s="12" t="s">
        <v>2</v>
      </c>
      <c r="B22" s="49">
        <f>B23+B25</f>
        <v>1173.48</v>
      </c>
      <c r="C22" s="49"/>
      <c r="D22" s="34"/>
      <c r="E22" s="144"/>
      <c r="F22" s="49">
        <f>F23+F25</f>
        <v>1104</v>
      </c>
      <c r="G22" s="49"/>
      <c r="H22" s="49"/>
      <c r="I22" s="147"/>
      <c r="J22" s="49">
        <f>J23+J25</f>
        <v>334.29638</v>
      </c>
      <c r="K22" s="49"/>
      <c r="L22" s="35"/>
      <c r="M22" s="65"/>
      <c r="N22" s="67"/>
    </row>
    <row r="23" spans="1:13" ht="15.75" customHeight="1">
      <c r="A23" s="13" t="s">
        <v>18</v>
      </c>
      <c r="B23" s="38">
        <v>1005.84</v>
      </c>
      <c r="C23" s="38"/>
      <c r="D23" s="38"/>
      <c r="E23" s="144"/>
      <c r="F23" s="51">
        <v>935.84</v>
      </c>
      <c r="G23" s="51"/>
      <c r="H23" s="51"/>
      <c r="I23" s="147"/>
      <c r="J23" s="51">
        <v>288.65638</v>
      </c>
      <c r="K23" s="51"/>
      <c r="L23" s="39"/>
      <c r="M23" s="65"/>
    </row>
    <row r="24" spans="1:13" ht="15.75" customHeight="1">
      <c r="A24" s="13" t="s">
        <v>37</v>
      </c>
      <c r="B24" s="38"/>
      <c r="C24" s="38"/>
      <c r="D24" s="38"/>
      <c r="E24" s="144"/>
      <c r="F24" s="51"/>
      <c r="G24" s="51"/>
      <c r="H24" s="51"/>
      <c r="I24" s="147"/>
      <c r="J24" s="51"/>
      <c r="K24" s="51"/>
      <c r="L24" s="39"/>
      <c r="M24" s="65"/>
    </row>
    <row r="25" spans="1:13" ht="15.75" customHeight="1">
      <c r="A25" s="13" t="s">
        <v>20</v>
      </c>
      <c r="B25" s="38">
        <v>167.64</v>
      </c>
      <c r="C25" s="38"/>
      <c r="D25" s="38"/>
      <c r="E25" s="144"/>
      <c r="F25" s="51">
        <v>168.16</v>
      </c>
      <c r="G25" s="51"/>
      <c r="H25" s="51"/>
      <c r="I25" s="147"/>
      <c r="J25" s="51">
        <v>45.64</v>
      </c>
      <c r="K25" s="51"/>
      <c r="L25" s="39"/>
      <c r="M25" s="65"/>
    </row>
    <row r="26" spans="1:13" ht="15.75" customHeight="1">
      <c r="A26" s="13" t="s">
        <v>19</v>
      </c>
      <c r="B26" s="38"/>
      <c r="C26" s="38"/>
      <c r="D26" s="38"/>
      <c r="E26" s="144"/>
      <c r="F26" s="51"/>
      <c r="G26" s="51"/>
      <c r="H26" s="51"/>
      <c r="I26" s="147"/>
      <c r="J26" s="51"/>
      <c r="K26" s="51"/>
      <c r="L26" s="39"/>
      <c r="M26" s="65"/>
    </row>
    <row r="27" spans="1:13" ht="15.75" customHeight="1">
      <c r="A27" s="13" t="s">
        <v>38</v>
      </c>
      <c r="B27" s="38"/>
      <c r="C27" s="38"/>
      <c r="D27" s="38"/>
      <c r="E27" s="144"/>
      <c r="F27" s="51"/>
      <c r="G27" s="51"/>
      <c r="H27" s="51"/>
      <c r="I27" s="147"/>
      <c r="J27" s="51"/>
      <c r="K27" s="51"/>
      <c r="L27" s="39"/>
      <c r="M27" s="65"/>
    </row>
    <row r="28" spans="1:13" ht="15.75" customHeight="1">
      <c r="A28" s="13" t="s">
        <v>39</v>
      </c>
      <c r="B28" s="38"/>
      <c r="C28" s="38"/>
      <c r="D28" s="38"/>
      <c r="E28" s="144"/>
      <c r="F28" s="51"/>
      <c r="G28" s="51"/>
      <c r="H28" s="51"/>
      <c r="I28" s="147"/>
      <c r="J28" s="51"/>
      <c r="K28" s="51"/>
      <c r="L28" s="39"/>
      <c r="M28" s="65"/>
    </row>
    <row r="29" spans="1:13" s="36" customFormat="1" ht="15.75" customHeight="1">
      <c r="A29" s="12" t="s">
        <v>1</v>
      </c>
      <c r="B29" s="49">
        <f>B30+B31+B32+B33+B34+B37+B39+B36</f>
        <v>1018.7</v>
      </c>
      <c r="C29" s="49">
        <f>C30+C31+C32+C33+C34+C37+C39+C36</f>
        <v>656.4</v>
      </c>
      <c r="D29" s="34"/>
      <c r="E29" s="144"/>
      <c r="F29" s="49">
        <f>F30+F31+F32+F33+F34+F37+F39+F36</f>
        <v>1430.923</v>
      </c>
      <c r="G29" s="49">
        <f>G30+G31+G32+G33+G34+G37+G39+G36</f>
        <v>1071.5900000000001</v>
      </c>
      <c r="H29" s="49"/>
      <c r="I29" s="147"/>
      <c r="J29" s="49">
        <f>J30+J31+J32+J33+J34+J37+J39+J36</f>
        <v>647.01685</v>
      </c>
      <c r="K29" s="49">
        <f>K30+K31+K32+K33+K34+K37+K39+K36</f>
        <v>298.82571</v>
      </c>
      <c r="L29" s="35"/>
      <c r="M29" s="65"/>
    </row>
    <row r="30" spans="1:13" ht="15.75" customHeight="1">
      <c r="A30" s="13" t="s">
        <v>40</v>
      </c>
      <c r="B30" s="38">
        <v>198.7</v>
      </c>
      <c r="C30" s="38">
        <v>150</v>
      </c>
      <c r="D30" s="38"/>
      <c r="E30" s="144"/>
      <c r="F30" s="52">
        <v>333.7</v>
      </c>
      <c r="G30" s="51">
        <v>245</v>
      </c>
      <c r="H30" s="51"/>
      <c r="I30" s="147"/>
      <c r="J30" s="51">
        <v>221.25192</v>
      </c>
      <c r="K30" s="51">
        <v>112.73074000000001</v>
      </c>
      <c r="L30" s="39"/>
      <c r="M30" s="65"/>
    </row>
    <row r="31" spans="1:13" ht="15.75" customHeight="1">
      <c r="A31" s="13" t="s">
        <v>41</v>
      </c>
      <c r="B31" s="43">
        <v>30</v>
      </c>
      <c r="C31" s="38"/>
      <c r="D31" s="38"/>
      <c r="E31" s="144"/>
      <c r="F31" s="52">
        <v>30</v>
      </c>
      <c r="G31" s="51">
        <v>30</v>
      </c>
      <c r="H31" s="51"/>
      <c r="I31" s="147"/>
      <c r="J31" s="51">
        <v>26.82325</v>
      </c>
      <c r="K31" s="51">
        <v>5.19853</v>
      </c>
      <c r="L31" s="39"/>
      <c r="M31" s="65"/>
    </row>
    <row r="32" spans="1:13" ht="15.75" customHeight="1">
      <c r="A32" s="13" t="s">
        <v>42</v>
      </c>
      <c r="B32" s="38">
        <v>552.3</v>
      </c>
      <c r="C32" s="38">
        <v>100</v>
      </c>
      <c r="D32" s="38"/>
      <c r="E32" s="144"/>
      <c r="F32" s="51">
        <v>195.68</v>
      </c>
      <c r="G32" s="51">
        <v>250</v>
      </c>
      <c r="H32" s="51"/>
      <c r="I32" s="147"/>
      <c r="J32" s="51">
        <v>69.97691999999999</v>
      </c>
      <c r="K32" s="51">
        <v>128.98398999999998</v>
      </c>
      <c r="L32" s="39"/>
      <c r="M32" s="65"/>
    </row>
    <row r="33" spans="1:13" ht="15.75" customHeight="1">
      <c r="A33" s="13" t="s">
        <v>43</v>
      </c>
      <c r="B33" s="38">
        <v>22</v>
      </c>
      <c r="C33" s="38">
        <v>10</v>
      </c>
      <c r="D33" s="38"/>
      <c r="E33" s="144"/>
      <c r="F33" s="51">
        <v>22</v>
      </c>
      <c r="G33" s="51">
        <v>100.59</v>
      </c>
      <c r="H33" s="51"/>
      <c r="I33" s="147"/>
      <c r="J33" s="51">
        <v>20.7145</v>
      </c>
      <c r="K33" s="51">
        <v>6.06966</v>
      </c>
      <c r="L33" s="39"/>
      <c r="M33" s="65"/>
    </row>
    <row r="34" spans="1:13" ht="15.75" customHeight="1">
      <c r="A34" s="13" t="s">
        <v>44</v>
      </c>
      <c r="B34" s="38"/>
      <c r="C34" s="38">
        <v>100</v>
      </c>
      <c r="D34" s="38"/>
      <c r="E34" s="144"/>
      <c r="F34" s="51">
        <v>99.728</v>
      </c>
      <c r="G34" s="51">
        <v>20</v>
      </c>
      <c r="H34" s="51"/>
      <c r="I34" s="147"/>
      <c r="J34" s="51">
        <v>79.50988000000001</v>
      </c>
      <c r="K34" s="51">
        <v>3.51</v>
      </c>
      <c r="L34" s="39"/>
      <c r="M34" s="65"/>
    </row>
    <row r="35" spans="1:13" ht="15.75" customHeight="1">
      <c r="A35" s="13" t="s">
        <v>45</v>
      </c>
      <c r="B35" s="38"/>
      <c r="C35" s="38"/>
      <c r="D35" s="38"/>
      <c r="E35" s="144"/>
      <c r="F35" s="51"/>
      <c r="G35" s="51"/>
      <c r="H35" s="51"/>
      <c r="I35" s="147"/>
      <c r="J35" s="51"/>
      <c r="K35" s="51"/>
      <c r="L35" s="39"/>
      <c r="M35" s="65"/>
    </row>
    <row r="36" spans="1:13" ht="45">
      <c r="A36" s="13" t="s">
        <v>46</v>
      </c>
      <c r="B36" s="38">
        <v>10</v>
      </c>
      <c r="C36" s="38"/>
      <c r="D36" s="38"/>
      <c r="E36" s="144"/>
      <c r="F36" s="51">
        <v>10</v>
      </c>
      <c r="G36" s="51"/>
      <c r="H36" s="51"/>
      <c r="I36" s="147"/>
      <c r="J36" s="51">
        <v>4.63</v>
      </c>
      <c r="K36" s="51">
        <v>0.42</v>
      </c>
      <c r="L36" s="39"/>
      <c r="M36" s="65"/>
    </row>
    <row r="37" spans="1:13" ht="45">
      <c r="A37" s="13" t="s">
        <v>47</v>
      </c>
      <c r="B37" s="38">
        <v>40</v>
      </c>
      <c r="C37" s="38">
        <v>5</v>
      </c>
      <c r="D37" s="38"/>
      <c r="E37" s="144"/>
      <c r="F37" s="51">
        <v>40</v>
      </c>
      <c r="G37" s="51">
        <v>5</v>
      </c>
      <c r="H37" s="51"/>
      <c r="I37" s="147"/>
      <c r="J37" s="51">
        <v>17.30089</v>
      </c>
      <c r="K37" s="51">
        <v>4.3655</v>
      </c>
      <c r="L37" s="39"/>
      <c r="M37" s="65"/>
    </row>
    <row r="38" spans="1:13" ht="30">
      <c r="A38" s="13" t="s">
        <v>63</v>
      </c>
      <c r="B38" s="43"/>
      <c r="C38" s="38"/>
      <c r="D38" s="38"/>
      <c r="E38" s="144"/>
      <c r="F38" s="52"/>
      <c r="G38" s="51"/>
      <c r="H38" s="51"/>
      <c r="I38" s="147"/>
      <c r="J38" s="52"/>
      <c r="K38" s="51"/>
      <c r="L38" s="39"/>
      <c r="M38" s="65"/>
    </row>
    <row r="39" spans="1:13" ht="15.75" customHeight="1">
      <c r="A39" s="64" t="s">
        <v>48</v>
      </c>
      <c r="B39" s="43">
        <v>165.7</v>
      </c>
      <c r="C39" s="38">
        <v>291.4</v>
      </c>
      <c r="D39" s="38"/>
      <c r="E39" s="144"/>
      <c r="F39" s="52">
        <v>699.815</v>
      </c>
      <c r="G39" s="51">
        <v>421</v>
      </c>
      <c r="H39" s="51"/>
      <c r="I39" s="147"/>
      <c r="J39" s="52">
        <v>206.80948999999998</v>
      </c>
      <c r="K39" s="51">
        <v>37.547290000000004</v>
      </c>
      <c r="L39" s="39"/>
      <c r="M39" s="65"/>
    </row>
    <row r="40" spans="1:13" s="36" customFormat="1" ht="15.75" customHeight="1">
      <c r="A40" s="12" t="s">
        <v>49</v>
      </c>
      <c r="B40" s="34"/>
      <c r="C40" s="34"/>
      <c r="D40" s="34"/>
      <c r="E40" s="144"/>
      <c r="F40" s="49"/>
      <c r="G40" s="49"/>
      <c r="H40" s="49"/>
      <c r="I40" s="147"/>
      <c r="J40" s="49"/>
      <c r="K40" s="49"/>
      <c r="L40" s="35"/>
      <c r="M40" s="65"/>
    </row>
    <row r="41" spans="1:13" s="36" customFormat="1" ht="15.75" customHeight="1">
      <c r="A41" s="12" t="s">
        <v>4</v>
      </c>
      <c r="B41" s="34"/>
      <c r="C41" s="34"/>
      <c r="D41" s="34"/>
      <c r="E41" s="144"/>
      <c r="F41" s="49"/>
      <c r="G41" s="49"/>
      <c r="H41" s="49"/>
      <c r="I41" s="147"/>
      <c r="J41" s="49"/>
      <c r="K41" s="49"/>
      <c r="L41" s="35"/>
      <c r="M41" s="65"/>
    </row>
    <row r="42" spans="1:13" s="36" customFormat="1" ht="15.75" customHeight="1">
      <c r="A42" s="12" t="s">
        <v>3</v>
      </c>
      <c r="B42" s="34"/>
      <c r="C42" s="34"/>
      <c r="D42" s="34"/>
      <c r="E42" s="144"/>
      <c r="F42" s="49"/>
      <c r="G42" s="49"/>
      <c r="H42" s="49"/>
      <c r="I42" s="147"/>
      <c r="J42" s="49"/>
      <c r="K42" s="49"/>
      <c r="L42" s="35"/>
      <c r="M42" s="65"/>
    </row>
    <row r="43" spans="1:13" s="36" customFormat="1" ht="15.75" customHeight="1">
      <c r="A43" s="12" t="s">
        <v>5</v>
      </c>
      <c r="B43" s="34">
        <v>10</v>
      </c>
      <c r="C43" s="34"/>
      <c r="D43" s="34"/>
      <c r="E43" s="144"/>
      <c r="F43" s="49">
        <v>30</v>
      </c>
      <c r="G43" s="49"/>
      <c r="H43" s="49"/>
      <c r="I43" s="147"/>
      <c r="J43" s="49">
        <v>23.80162</v>
      </c>
      <c r="K43" s="49"/>
      <c r="L43" s="35"/>
      <c r="M43" s="65"/>
    </row>
    <row r="44" spans="1:13" s="36" customFormat="1" ht="15.75" customHeight="1">
      <c r="A44" s="12" t="s">
        <v>0</v>
      </c>
      <c r="B44" s="34">
        <v>127.5</v>
      </c>
      <c r="C44" s="34"/>
      <c r="D44" s="34"/>
      <c r="E44" s="144"/>
      <c r="F44" s="49">
        <v>4.602</v>
      </c>
      <c r="G44" s="49">
        <v>45</v>
      </c>
      <c r="H44" s="49"/>
      <c r="I44" s="147"/>
      <c r="J44" s="49">
        <v>1.7347599999999999</v>
      </c>
      <c r="K44" s="49">
        <v>43.38405</v>
      </c>
      <c r="L44" s="35"/>
      <c r="M44" s="65"/>
    </row>
    <row r="45" spans="1:13" s="36" customFormat="1" ht="15.75" customHeight="1">
      <c r="A45" s="11" t="s">
        <v>50</v>
      </c>
      <c r="B45" s="49">
        <f>B46+B50+B51+B52</f>
        <v>170.32</v>
      </c>
      <c r="C45" s="49">
        <f>C46+C50+C51+C52</f>
        <v>43.6</v>
      </c>
      <c r="D45" s="34"/>
      <c r="E45" s="144"/>
      <c r="F45" s="49">
        <f>F46+F50+F51+F52</f>
        <v>230.475</v>
      </c>
      <c r="G45" s="49">
        <f>G46+G50+G51+G52</f>
        <v>484</v>
      </c>
      <c r="H45" s="49"/>
      <c r="I45" s="147"/>
      <c r="J45" s="49">
        <f>J46+J50+J51+J52</f>
        <v>3.8</v>
      </c>
      <c r="K45" s="49">
        <f>K46+K50+K51+K52</f>
        <v>82.66807</v>
      </c>
      <c r="L45" s="35"/>
      <c r="M45" s="65"/>
    </row>
    <row r="46" spans="1:13" s="36" customFormat="1" ht="15.75" customHeight="1">
      <c r="A46" s="12" t="s">
        <v>51</v>
      </c>
      <c r="B46" s="34">
        <f>B47+B48+B49</f>
        <v>170.32</v>
      </c>
      <c r="C46" s="34">
        <f>C47+C48+C49</f>
        <v>43.6</v>
      </c>
      <c r="D46" s="34"/>
      <c r="E46" s="144"/>
      <c r="F46" s="34">
        <f>F47+F48+F49</f>
        <v>230.475</v>
      </c>
      <c r="G46" s="34">
        <f>G47+G48+G49</f>
        <v>484</v>
      </c>
      <c r="H46" s="49"/>
      <c r="I46" s="147"/>
      <c r="J46" s="34">
        <f>J47+J48+J49</f>
        <v>3.8</v>
      </c>
      <c r="K46" s="34">
        <f>K47+K48+K49</f>
        <v>82.66807</v>
      </c>
      <c r="L46" s="35"/>
      <c r="M46" s="65"/>
    </row>
    <row r="47" spans="1:13" ht="15.75" customHeight="1">
      <c r="A47" s="13" t="s">
        <v>52</v>
      </c>
      <c r="B47" s="38">
        <v>62.82</v>
      </c>
      <c r="C47" s="44">
        <v>43.6</v>
      </c>
      <c r="D47" s="38"/>
      <c r="E47" s="144"/>
      <c r="F47" s="51">
        <v>122.975</v>
      </c>
      <c r="G47" s="51">
        <v>294</v>
      </c>
      <c r="H47" s="51"/>
      <c r="I47" s="147"/>
      <c r="J47" s="51">
        <v>3.8</v>
      </c>
      <c r="K47" s="51">
        <v>0.1</v>
      </c>
      <c r="L47" s="39"/>
      <c r="M47" s="65"/>
    </row>
    <row r="48" spans="1:13" ht="15.75" customHeight="1">
      <c r="A48" s="13" t="s">
        <v>53</v>
      </c>
      <c r="B48" s="38">
        <v>107.5</v>
      </c>
      <c r="C48" s="38"/>
      <c r="D48" s="38"/>
      <c r="E48" s="144"/>
      <c r="F48" s="51">
        <v>107.5</v>
      </c>
      <c r="G48" s="51">
        <v>189.12</v>
      </c>
      <c r="H48" s="51"/>
      <c r="I48" s="147"/>
      <c r="J48" s="51"/>
      <c r="K48" s="51">
        <v>81.68907</v>
      </c>
      <c r="L48" s="39"/>
      <c r="M48" s="65"/>
    </row>
    <row r="49" spans="1:13" ht="15.75" customHeight="1">
      <c r="A49" s="13" t="s">
        <v>54</v>
      </c>
      <c r="B49" s="38"/>
      <c r="C49" s="38"/>
      <c r="D49" s="38"/>
      <c r="E49" s="144"/>
      <c r="F49" s="51"/>
      <c r="G49" s="51">
        <v>0.88</v>
      </c>
      <c r="H49" s="51"/>
      <c r="I49" s="147"/>
      <c r="J49" s="51"/>
      <c r="K49" s="51">
        <v>0.879</v>
      </c>
      <c r="L49" s="39"/>
      <c r="M49" s="65"/>
    </row>
    <row r="50" spans="1:13" s="36" customFormat="1" ht="15.75" customHeight="1">
      <c r="A50" s="12" t="s">
        <v>55</v>
      </c>
      <c r="B50" s="34"/>
      <c r="C50" s="34"/>
      <c r="D50" s="34"/>
      <c r="E50" s="144"/>
      <c r="F50" s="49"/>
      <c r="G50" s="49"/>
      <c r="H50" s="49"/>
      <c r="I50" s="147"/>
      <c r="J50" s="49"/>
      <c r="K50" s="49"/>
      <c r="L50" s="35"/>
      <c r="M50" s="65"/>
    </row>
    <row r="51" spans="1:13" s="36" customFormat="1" ht="15.75" customHeight="1">
      <c r="A51" s="12" t="s">
        <v>56</v>
      </c>
      <c r="B51" s="34"/>
      <c r="C51" s="34"/>
      <c r="D51" s="34"/>
      <c r="E51" s="144"/>
      <c r="F51" s="49"/>
      <c r="G51" s="49"/>
      <c r="H51" s="49"/>
      <c r="I51" s="147"/>
      <c r="J51" s="49"/>
      <c r="K51" s="49"/>
      <c r="L51" s="35"/>
      <c r="M51" s="65"/>
    </row>
    <row r="52" spans="1:13" s="36" customFormat="1" ht="15.75" customHeight="1">
      <c r="A52" s="12" t="s">
        <v>57</v>
      </c>
      <c r="B52" s="34"/>
      <c r="C52" s="34"/>
      <c r="D52" s="34"/>
      <c r="E52" s="144"/>
      <c r="F52" s="49"/>
      <c r="G52" s="49"/>
      <c r="H52" s="49"/>
      <c r="I52" s="147"/>
      <c r="J52" s="49"/>
      <c r="K52" s="49"/>
      <c r="L52" s="35"/>
      <c r="M52" s="65"/>
    </row>
    <row r="53" spans="1:13" s="36" customFormat="1" ht="15.75" customHeight="1">
      <c r="A53" s="11" t="s">
        <v>58</v>
      </c>
      <c r="B53" s="34"/>
      <c r="C53" s="34"/>
      <c r="D53" s="34"/>
      <c r="E53" s="144"/>
      <c r="F53" s="49"/>
      <c r="G53" s="49"/>
      <c r="H53" s="49"/>
      <c r="I53" s="147"/>
      <c r="J53" s="49"/>
      <c r="K53" s="49"/>
      <c r="L53" s="35"/>
      <c r="M53" s="65"/>
    </row>
    <row r="54" spans="1:13" s="36" customFormat="1" ht="15.75" customHeight="1">
      <c r="A54" s="11" t="s">
        <v>59</v>
      </c>
      <c r="B54" s="34"/>
      <c r="C54" s="34"/>
      <c r="D54" s="34"/>
      <c r="E54" s="144"/>
      <c r="F54" s="49"/>
      <c r="G54" s="49"/>
      <c r="H54" s="49"/>
      <c r="I54" s="147"/>
      <c r="J54" s="49"/>
      <c r="K54" s="49"/>
      <c r="L54" s="35"/>
      <c r="M54" s="65"/>
    </row>
    <row r="55" spans="1:13" s="33" customFormat="1" ht="16.5" customHeight="1" thickBot="1">
      <c r="A55" s="16" t="s">
        <v>60</v>
      </c>
      <c r="B55" s="53">
        <f>B6-B20</f>
        <v>0</v>
      </c>
      <c r="C55" s="53">
        <f>C6-C20</f>
        <v>-100</v>
      </c>
      <c r="D55" s="45"/>
      <c r="E55" s="145"/>
      <c r="F55" s="53">
        <f>F6-F20</f>
        <v>0</v>
      </c>
      <c r="G55" s="53">
        <f>G6-G20</f>
        <v>-1000.5900000000001</v>
      </c>
      <c r="H55" s="53"/>
      <c r="I55" s="148"/>
      <c r="J55" s="53">
        <f>J6-J20</f>
        <v>0</v>
      </c>
      <c r="K55" s="53">
        <f>K6-K20</f>
        <v>182.42569000000003</v>
      </c>
      <c r="L55" s="46"/>
      <c r="M55" s="65"/>
    </row>
    <row r="56" spans="1:13" ht="32.25" customHeight="1">
      <c r="A56" s="153" t="s">
        <v>78</v>
      </c>
      <c r="B56" s="153"/>
      <c r="C56" s="153"/>
      <c r="D56" s="153"/>
      <c r="E56" s="153"/>
      <c r="F56" s="153"/>
      <c r="G56" s="153"/>
      <c r="H56" s="153"/>
      <c r="I56" s="153"/>
      <c r="J56" s="153"/>
      <c r="K56" s="153"/>
      <c r="L56" s="153"/>
      <c r="M56" s="65"/>
    </row>
    <row r="57" spans="1:13" ht="32.25" customHeight="1">
      <c r="A57" s="154" t="s">
        <v>79</v>
      </c>
      <c r="B57" s="154"/>
      <c r="C57" s="154"/>
      <c r="D57" s="154"/>
      <c r="E57" s="154"/>
      <c r="F57" s="154"/>
      <c r="G57" s="154"/>
      <c r="H57" s="154"/>
      <c r="I57" s="154"/>
      <c r="J57" s="154"/>
      <c r="K57" s="154"/>
      <c r="L57" s="154"/>
      <c r="M57" s="65"/>
    </row>
  </sheetData>
  <sheetProtection/>
  <mergeCells count="11">
    <mergeCell ref="A57:L57"/>
    <mergeCell ref="F4:H4"/>
    <mergeCell ref="J4:L4"/>
    <mergeCell ref="A2:L2"/>
    <mergeCell ref="A3:L3"/>
    <mergeCell ref="E4:E55"/>
    <mergeCell ref="I4:I55"/>
    <mergeCell ref="B4:D4"/>
    <mergeCell ref="A1:L1"/>
    <mergeCell ref="A4:A5"/>
    <mergeCell ref="A56:L56"/>
  </mergeCells>
  <printOptions horizontalCentered="1"/>
  <pageMargins left="0.17" right="0.17" top="0.34" bottom="0.34" header="0.3" footer="0.3"/>
  <pageSetup horizontalDpi="600" verticalDpi="600" orientation="landscape" scale="53" r:id="rId1"/>
</worksheet>
</file>

<file path=xl/worksheets/sheet5.xml><?xml version="1.0" encoding="utf-8"?>
<worksheet xmlns="http://schemas.openxmlformats.org/spreadsheetml/2006/main" xmlns:r="http://schemas.openxmlformats.org/officeDocument/2006/relationships">
  <sheetPr>
    <tabColor rgb="FFFFC000"/>
  </sheetPr>
  <dimension ref="A1:P12"/>
  <sheetViews>
    <sheetView view="pageBreakPreview" zoomScale="110" zoomScaleSheetLayoutView="110" zoomScalePageLayoutView="0" workbookViewId="0" topLeftCell="A1">
      <selection activeCell="O11" sqref="O11"/>
    </sheetView>
  </sheetViews>
  <sheetFormatPr defaultColWidth="9.140625" defaultRowHeight="15"/>
  <cols>
    <col min="1" max="1" width="9.140625" style="3" customWidth="1"/>
    <col min="2" max="2" width="23.28125" style="3" bestFit="1" customWidth="1"/>
    <col min="3" max="3" width="11.00390625" style="3" bestFit="1" customWidth="1"/>
    <col min="4" max="4" width="11.421875" style="3" bestFit="1" customWidth="1"/>
    <col min="5" max="5" width="11.8515625" style="3" bestFit="1" customWidth="1"/>
    <col min="6" max="6" width="12.00390625" style="3" bestFit="1" customWidth="1"/>
    <col min="7" max="7" width="11.00390625" style="3" bestFit="1" customWidth="1"/>
    <col min="8" max="8" width="11.421875" style="3" bestFit="1" customWidth="1"/>
    <col min="9" max="9" width="11.8515625" style="3" bestFit="1" customWidth="1"/>
    <col min="10" max="10" width="12.00390625" style="3" bestFit="1" customWidth="1"/>
    <col min="11" max="11" width="12.28125" style="3" bestFit="1" customWidth="1"/>
    <col min="12" max="12" width="14.140625" style="3" customWidth="1"/>
    <col min="13" max="13" width="14.8515625" style="3" customWidth="1"/>
    <col min="14" max="14" width="14.57421875" style="3" customWidth="1"/>
    <col min="15" max="15" width="10.7109375" style="3" bestFit="1" customWidth="1"/>
    <col min="16" max="16384" width="9.140625" style="3" customWidth="1"/>
  </cols>
  <sheetData>
    <row r="1" spans="1:15" ht="15.75" customHeight="1">
      <c r="A1" s="17"/>
      <c r="B1" s="141" t="s">
        <v>65</v>
      </c>
      <c r="C1" s="141"/>
      <c r="D1" s="141"/>
      <c r="E1" s="141"/>
      <c r="F1" s="141"/>
      <c r="G1" s="141"/>
      <c r="H1" s="141"/>
      <c r="I1" s="141"/>
      <c r="J1" s="141"/>
      <c r="K1" s="141"/>
      <c r="L1" s="141"/>
      <c r="M1" s="141"/>
      <c r="N1" s="141"/>
      <c r="O1" s="17"/>
    </row>
    <row r="2" spans="2:14" ht="82.5" customHeight="1">
      <c r="B2" s="139" t="s">
        <v>102</v>
      </c>
      <c r="C2" s="139"/>
      <c r="D2" s="139"/>
      <c r="E2" s="139"/>
      <c r="F2" s="139"/>
      <c r="G2" s="139"/>
      <c r="H2" s="139"/>
      <c r="I2" s="139"/>
      <c r="J2" s="139"/>
      <c r="K2" s="139"/>
      <c r="L2" s="139"/>
      <c r="M2" s="139"/>
      <c r="N2" s="139"/>
    </row>
    <row r="3" spans="2:14" ht="19.5" customHeight="1" thickBot="1">
      <c r="B3" s="140" t="s">
        <v>11</v>
      </c>
      <c r="C3" s="140"/>
      <c r="D3" s="140"/>
      <c r="E3" s="140"/>
      <c r="F3" s="140"/>
      <c r="G3" s="140"/>
      <c r="H3" s="140"/>
      <c r="I3" s="140"/>
      <c r="J3" s="140"/>
      <c r="K3" s="140"/>
      <c r="L3" s="140"/>
      <c r="M3" s="140"/>
      <c r="N3" s="140"/>
    </row>
    <row r="4" spans="2:14" s="6" customFormat="1" ht="15" customHeight="1">
      <c r="B4" s="164" t="s">
        <v>15</v>
      </c>
      <c r="C4" s="161" t="s">
        <v>16</v>
      </c>
      <c r="D4" s="162"/>
      <c r="E4" s="162"/>
      <c r="F4" s="163"/>
      <c r="G4" s="161" t="s">
        <v>73</v>
      </c>
      <c r="H4" s="162"/>
      <c r="I4" s="162"/>
      <c r="J4" s="163"/>
      <c r="K4" s="161" t="s">
        <v>17</v>
      </c>
      <c r="L4" s="162"/>
      <c r="M4" s="162"/>
      <c r="N4" s="163"/>
    </row>
    <row r="5" spans="2:14" s="6" customFormat="1" ht="15" customHeight="1">
      <c r="B5" s="165"/>
      <c r="C5" s="24" t="s">
        <v>69</v>
      </c>
      <c r="D5" s="19" t="s">
        <v>70</v>
      </c>
      <c r="E5" s="19" t="s">
        <v>71</v>
      </c>
      <c r="F5" s="22" t="s">
        <v>72</v>
      </c>
      <c r="G5" s="24" t="s">
        <v>69</v>
      </c>
      <c r="H5" s="19" t="s">
        <v>70</v>
      </c>
      <c r="I5" s="19" t="s">
        <v>71</v>
      </c>
      <c r="J5" s="22" t="s">
        <v>72</v>
      </c>
      <c r="K5" s="61" t="s">
        <v>69</v>
      </c>
      <c r="L5" s="19" t="s">
        <v>70</v>
      </c>
      <c r="M5" s="19" t="s">
        <v>71</v>
      </c>
      <c r="N5" s="22" t="s">
        <v>72</v>
      </c>
    </row>
    <row r="6" spans="2:16" ht="29.25" customHeight="1">
      <c r="B6" s="26" t="s">
        <v>18</v>
      </c>
      <c r="C6" s="27">
        <v>9800</v>
      </c>
      <c r="D6" s="27">
        <v>9463.16</v>
      </c>
      <c r="E6" s="27"/>
      <c r="F6" s="27"/>
      <c r="G6" s="27">
        <v>116822.78</v>
      </c>
      <c r="H6" s="27">
        <v>152570.43999999997</v>
      </c>
      <c r="I6" s="27"/>
      <c r="J6" s="27"/>
      <c r="K6" s="27">
        <f>G6+C6</f>
        <v>126622.78</v>
      </c>
      <c r="L6" s="27">
        <f>H6+D6</f>
        <v>162033.59999999998</v>
      </c>
      <c r="M6" s="27">
        <f>I6+E6</f>
        <v>0</v>
      </c>
      <c r="N6" s="27">
        <f>J6+F6</f>
        <v>0</v>
      </c>
      <c r="P6" s="25"/>
    </row>
    <row r="7" spans="2:14" ht="29.25" customHeight="1">
      <c r="B7" s="26" t="s">
        <v>19</v>
      </c>
      <c r="C7" s="27"/>
      <c r="D7" s="27"/>
      <c r="E7" s="27"/>
      <c r="F7" s="27"/>
      <c r="G7" s="27"/>
      <c r="H7" s="27"/>
      <c r="I7" s="27"/>
      <c r="J7" s="27"/>
      <c r="K7" s="27"/>
      <c r="L7" s="27"/>
      <c r="M7" s="27"/>
      <c r="N7" s="27">
        <f>J7+F7</f>
        <v>0</v>
      </c>
    </row>
    <row r="8" spans="2:14" ht="29.25" customHeight="1">
      <c r="B8" s="26" t="s">
        <v>20</v>
      </c>
      <c r="C8" s="27"/>
      <c r="D8" s="27">
        <v>1500</v>
      </c>
      <c r="E8" s="27"/>
      <c r="F8" s="27"/>
      <c r="G8" s="27"/>
      <c r="H8" s="27">
        <v>44140</v>
      </c>
      <c r="I8" s="27"/>
      <c r="J8" s="27"/>
      <c r="K8" s="27">
        <f>G8+C8</f>
        <v>0</v>
      </c>
      <c r="L8" s="27">
        <f>H8+D8</f>
        <v>45640</v>
      </c>
      <c r="M8" s="27">
        <f>I8+E8</f>
        <v>0</v>
      </c>
      <c r="N8" s="27">
        <f>J8+F8</f>
        <v>0</v>
      </c>
    </row>
    <row r="9" spans="2:15" s="5" customFormat="1" ht="29.25" customHeight="1" thickBot="1">
      <c r="B9" s="23" t="s">
        <v>10</v>
      </c>
      <c r="C9" s="8">
        <f>SUM(C6:C8)</f>
        <v>9800</v>
      </c>
      <c r="D9" s="8">
        <f aca="true" t="shared" si="0" ref="D9:J9">SUM(D6:D8)</f>
        <v>10963.16</v>
      </c>
      <c r="E9" s="8">
        <f t="shared" si="0"/>
        <v>0</v>
      </c>
      <c r="F9" s="8">
        <f t="shared" si="0"/>
        <v>0</v>
      </c>
      <c r="G9" s="8">
        <f t="shared" si="0"/>
        <v>116822.78</v>
      </c>
      <c r="H9" s="8">
        <f t="shared" si="0"/>
        <v>196710.43999999997</v>
      </c>
      <c r="I9" s="8">
        <f t="shared" si="0"/>
        <v>0</v>
      </c>
      <c r="J9" s="23">
        <f t="shared" si="0"/>
        <v>0</v>
      </c>
      <c r="K9" s="62">
        <f>SUM(K6:K8)</f>
        <v>126622.78</v>
      </c>
      <c r="L9" s="60">
        <f>SUM(L6:L8)</f>
        <v>207673.59999999998</v>
      </c>
      <c r="M9" s="55">
        <f>SUM(M6:M8)</f>
        <v>0</v>
      </c>
      <c r="N9" s="55">
        <f>SUM(N6:N8)</f>
        <v>0</v>
      </c>
      <c r="O9" s="56"/>
    </row>
    <row r="10" spans="2:15" ht="76.5" customHeight="1">
      <c r="B10" s="166" t="s">
        <v>75</v>
      </c>
      <c r="C10" s="167"/>
      <c r="D10" s="167"/>
      <c r="E10" s="167"/>
      <c r="F10" s="167"/>
      <c r="G10" s="167"/>
      <c r="H10" s="167"/>
      <c r="I10" s="167"/>
      <c r="J10" s="167"/>
      <c r="K10" s="167"/>
      <c r="L10" s="167"/>
      <c r="M10" s="167"/>
      <c r="N10" s="167"/>
      <c r="O10" s="25"/>
    </row>
    <row r="11" spans="2:15" ht="60" customHeight="1">
      <c r="B11" s="159" t="s">
        <v>74</v>
      </c>
      <c r="C11" s="160"/>
      <c r="D11" s="160"/>
      <c r="E11" s="160"/>
      <c r="F11" s="160"/>
      <c r="G11" s="160"/>
      <c r="H11" s="160"/>
      <c r="I11" s="160"/>
      <c r="J11" s="160"/>
      <c r="K11" s="160"/>
      <c r="L11" s="160"/>
      <c r="M11" s="160"/>
      <c r="N11" s="160"/>
      <c r="O11" s="25"/>
    </row>
    <row r="12" ht="12.75">
      <c r="O12" s="25"/>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6.xml><?xml version="1.0" encoding="utf-8"?>
<worksheet xmlns="http://schemas.openxmlformats.org/spreadsheetml/2006/main" xmlns:r="http://schemas.openxmlformats.org/officeDocument/2006/relationships">
  <sheetPr>
    <tabColor rgb="FFFFC000"/>
  </sheetPr>
  <dimension ref="B1:F9"/>
  <sheetViews>
    <sheetView view="pageBreakPreview" zoomScale="120" zoomScaleSheetLayoutView="120" zoomScalePageLayoutView="0" workbookViewId="0" topLeftCell="A1">
      <selection activeCell="B8" sqref="B8:E8"/>
    </sheetView>
  </sheetViews>
  <sheetFormatPr defaultColWidth="9.140625" defaultRowHeight="15"/>
  <cols>
    <col min="1" max="1" width="9.140625" style="3" customWidth="1"/>
    <col min="2" max="2" width="30.140625" style="3" customWidth="1"/>
    <col min="3" max="3" width="19.00390625" style="3" customWidth="1"/>
    <col min="4" max="4" width="17.00390625" style="3" bestFit="1" customWidth="1"/>
    <col min="5" max="6" width="9.7109375" style="3" bestFit="1" customWidth="1"/>
    <col min="7" max="16384" width="9.140625" style="3" customWidth="1"/>
  </cols>
  <sheetData>
    <row r="1" spans="2:6" ht="15.75">
      <c r="B1" s="141" t="s">
        <v>66</v>
      </c>
      <c r="C1" s="141"/>
      <c r="D1" s="141"/>
      <c r="E1" s="141"/>
      <c r="F1" s="17"/>
    </row>
    <row r="2" spans="2:5" ht="36" customHeight="1">
      <c r="B2" s="168" t="s">
        <v>103</v>
      </c>
      <c r="C2" s="168"/>
      <c r="D2" s="168"/>
      <c r="E2" s="168"/>
    </row>
    <row r="3" spans="2:5" ht="11.25" customHeight="1" thickBot="1">
      <c r="B3" s="140" t="s">
        <v>11</v>
      </c>
      <c r="C3" s="140"/>
      <c r="D3" s="140"/>
      <c r="E3" s="140"/>
    </row>
    <row r="4" spans="2:5" s="6" customFormat="1" ht="25.5">
      <c r="B4" s="1" t="s">
        <v>15</v>
      </c>
      <c r="C4" s="20" t="s">
        <v>16</v>
      </c>
      <c r="D4" s="20" t="s">
        <v>73</v>
      </c>
      <c r="E4" s="21" t="s">
        <v>17</v>
      </c>
    </row>
    <row r="5" spans="2:5" ht="35.25" customHeight="1">
      <c r="B5" s="7" t="s">
        <v>21</v>
      </c>
      <c r="C5" s="2"/>
      <c r="D5" s="75">
        <f>28329+150</f>
        <v>28479</v>
      </c>
      <c r="E5" s="76">
        <f>C5+D5</f>
        <v>28479</v>
      </c>
    </row>
    <row r="6" spans="2:6" ht="35.25" customHeight="1">
      <c r="B6" s="7" t="s">
        <v>22</v>
      </c>
      <c r="C6" s="2"/>
      <c r="D6" s="75">
        <v>3542.78</v>
      </c>
      <c r="E6" s="76">
        <f>C6+D6</f>
        <v>3542.78</v>
      </c>
      <c r="F6" s="25"/>
    </row>
    <row r="7" spans="2:6" s="5" customFormat="1" ht="35.25" customHeight="1" thickBot="1">
      <c r="B7" s="8" t="s">
        <v>10</v>
      </c>
      <c r="C7" s="9"/>
      <c r="D7" s="9"/>
      <c r="E7" s="10"/>
      <c r="F7" s="56"/>
    </row>
    <row r="8" spans="2:6" s="5" customFormat="1" ht="71.25" customHeight="1">
      <c r="B8" s="169" t="s">
        <v>76</v>
      </c>
      <c r="C8" s="169"/>
      <c r="D8" s="169"/>
      <c r="E8" s="169"/>
      <c r="F8" s="56"/>
    </row>
    <row r="9" spans="2:5" ht="58.5" customHeight="1">
      <c r="B9" s="159" t="s">
        <v>74</v>
      </c>
      <c r="C9" s="160"/>
      <c r="D9" s="160"/>
      <c r="E9" s="160"/>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Tinatin Tsinaridze</cp:lastModifiedBy>
  <cp:lastPrinted>2015-07-30T11:00:12Z</cp:lastPrinted>
  <dcterms:created xsi:type="dcterms:W3CDTF">2009-04-27T08:15:56Z</dcterms:created>
  <dcterms:modified xsi:type="dcterms:W3CDTF">2015-09-01T16:57:10Z</dcterms:modified>
  <cp:category/>
  <cp:version/>
  <cp:contentType/>
  <cp:contentStatus/>
</cp:coreProperties>
</file>