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00" windowHeight="9855" tabRatio="806" activeTab="1"/>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s>
  <definedNames>
    <definedName name="_xlnm._FilterDatabase" localSheetId="1" hidden="1">'4-2'!$A$4:$L$276</definedName>
    <definedName name="_xlnm.Print_Area" localSheetId="0">'4-1'!$A$1:$L$161</definedName>
    <definedName name="_xlnm.Print_Area" localSheetId="1">'4-2'!$A$1:$K$276</definedName>
    <definedName name="_xlnm.Print_Area" localSheetId="2">'4-3'!$B$1:$E$43</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<sst xmlns="http://schemas.openxmlformats.org/spreadsheetml/2006/main" count="1701" uniqueCount="610">
  <si>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</si>
  <si>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</si>
  <si>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</si>
  <si>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</si>
  <si>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</si>
  <si>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</si>
  <si>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</si>
  <si>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</si>
  <si>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</si>
  <si>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</si>
  <si>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</si>
  <si>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</si>
  <si>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</si>
  <si>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</si>
  <si>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</si>
  <si>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ძირითადი CPV</t>
  </si>
  <si>
    <t>სავარაუდო ღირებულება</t>
  </si>
  <si>
    <t>შესყიდვის საშუალება</t>
  </si>
  <si>
    <t>კვარტლები</t>
  </si>
  <si>
    <t>ერთწლიანი/ 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</si>
  <si>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</si>
  <si>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</si>
  <si>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</si>
  <si>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</si>
  <si>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</si>
  <si>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</si>
  <si>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შენიშვნა</t>
  </si>
  <si>
    <t>სულ:</t>
  </si>
  <si>
    <t>ლარებში</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</si>
  <si>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</si>
  <si>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</si>
  <si>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</si>
  <si>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</si>
  <si>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</si>
  <si>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</si>
  <si>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</si>
  <si>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 xml:space="preserve">მიმწოდებელი </t>
  </si>
  <si>
    <t xml:space="preserve">გადარიცხული თანხა                               </t>
  </si>
  <si>
    <r>
      <rPr>
        <b/>
        <i/>
        <sz val="14"/>
        <color indexed="8"/>
        <rFont val="Calibri"/>
        <family val="2"/>
      </rPr>
      <t xml:space="preserve">ინფორმაცია </t>
    </r>
    <r>
      <rPr>
        <i/>
        <u val="single"/>
        <sz val="11"/>
        <color indexed="8"/>
        <rFont val="Calibri"/>
        <family val="2"/>
      </rPr>
      <t xml:space="preserve">(ორგანიზაციის დასახელება) </t>
    </r>
    <r>
      <rPr>
        <b/>
        <sz val="14"/>
        <color indexed="8"/>
        <rFont val="Calibri"/>
        <family val="2"/>
      </rPr>
      <t xml:space="preserve">მიერ 01.01.13-დან </t>
    </r>
    <r>
      <rPr>
        <sz val="11"/>
        <color indexed="8"/>
        <rFont val="Calibri"/>
        <family val="2"/>
      </rPr>
      <t>(</t>
    </r>
    <r>
      <rPr>
        <i/>
        <u val="single"/>
        <sz val="11"/>
        <color indexed="8"/>
        <rFont val="Calibri"/>
        <family val="2"/>
      </rPr>
      <t>რიცხვი, თვე, წელი</t>
    </r>
    <r>
      <rPr>
        <sz val="11"/>
        <color indexed="8"/>
        <rFont val="Calibri"/>
        <family val="2"/>
      </rPr>
      <t>)</t>
    </r>
    <r>
      <rPr>
        <b/>
        <sz val="14"/>
        <color indexed="8"/>
        <rFont val="Calibri"/>
        <family val="2"/>
      </rPr>
      <t>-მდე  სარეკლამო რგოლების განთავსების მომსახურების სახელმწიფო შესყიდვის შესახებ</t>
    </r>
  </si>
  <si>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 მიერ გაცემული გრანტების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</si>
  <si>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t>
  </si>
  <si>
    <t>საგრანტო პროექტის დასახელება</t>
  </si>
  <si>
    <t>გრანტის მიმღები</t>
  </si>
  <si>
    <t>გრანტის მიზნობრიობა</t>
  </si>
  <si>
    <t>გრანტის მოცულობა</t>
  </si>
  <si>
    <t>გადარიცხული თანხის ოდენობა</t>
  </si>
  <si>
    <t>სულ ჯამურად</t>
  </si>
  <si>
    <t>ფონდის დასახელება</t>
  </si>
  <si>
    <t>მიზნობრიობა</t>
  </si>
  <si>
    <t>სამართლებრივი აქტი</t>
  </si>
  <si>
    <t>გადარიცხული თანხა</t>
  </si>
  <si>
    <r>
      <t>ინფორმაცია</t>
    </r>
    <r>
      <rPr>
        <b/>
        <u val="single"/>
        <sz val="11"/>
        <color indexed="8"/>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ისთვის საერთო დანიშნულების სახელმწიფო ფონდებიდან გამოყოფილი სახსრების ხარჯვის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</si>
  <si>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</si>
  <si>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</si>
  <si>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</si>
  <si>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</si>
  <si>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</si>
  <si>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</si>
  <si>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</si>
  <si>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</si>
  <si>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</si>
  <si>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</si>
  <si>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</si>
  <si>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r>
      <t xml:space="preserve">ინფორმაცია </t>
    </r>
    <r>
      <rPr>
        <sz val="11"/>
        <color indexed="8"/>
        <rFont val="Calibri"/>
        <family val="2"/>
      </rPr>
      <t>(</t>
    </r>
    <r>
      <rPr>
        <u val="single"/>
        <sz val="11"/>
        <color indexed="8"/>
        <rFont val="Calibri"/>
        <family val="2"/>
      </rPr>
      <t>ორგანიზაციის დასახელება)</t>
    </r>
    <r>
      <rPr>
        <b/>
        <sz val="14"/>
        <color indexed="8"/>
        <rFont val="Calibri"/>
        <family val="2"/>
      </rPr>
      <t xml:space="preserve">-ის ბალანსზე  რიცხული უძრავი ქონების შესახებ </t>
    </r>
    <r>
      <rPr>
        <sz val="11"/>
        <color indexed="8"/>
        <rFont val="Calibri"/>
        <family val="2"/>
      </rPr>
      <t xml:space="preserve"> (რიცხვი, თვე, წელი)</t>
    </r>
    <r>
      <rPr>
        <sz val="14"/>
        <color indexed="8"/>
        <rFont val="Calibri"/>
        <family val="2"/>
      </rPr>
      <t xml:space="preserve"> </t>
    </r>
    <r>
      <rPr>
        <b/>
        <sz val="14"/>
        <color indexed="8"/>
        <rFont val="Calibri"/>
        <family val="2"/>
      </rPr>
      <t>მდგომარეობით</t>
    </r>
  </si>
  <si>
    <t>გამოშვების წელი</t>
  </si>
  <si>
    <t>ავტომანქანის მოდელი</t>
  </si>
  <si>
    <r>
      <t xml:space="preserve">ინფორმაცია </t>
    </r>
    <r>
      <rPr>
        <u val="single"/>
        <sz val="11"/>
        <color indexed="8"/>
        <rFont val="Calibri"/>
        <family val="2"/>
      </rPr>
      <t xml:space="preserve">(ორგანიზაციის დასახელება) </t>
    </r>
    <r>
      <rPr>
        <b/>
        <sz val="14"/>
        <color indexed="8"/>
        <rFont val="Calibri"/>
        <family val="2"/>
      </rPr>
      <t>ბალანსზე რიცხული ავტომანქანების შესახებ</t>
    </r>
    <r>
      <rPr>
        <u val="single"/>
        <sz val="11"/>
        <color indexed="8"/>
        <rFont val="Calibri"/>
        <family val="2"/>
      </rPr>
      <t xml:space="preserve"> (რიცხვი, თვე, წელი)</t>
    </r>
    <r>
      <rPr>
        <b/>
        <sz val="14"/>
        <color indexed="8"/>
        <rFont val="Calibri"/>
        <family val="2"/>
      </rPr>
      <t xml:space="preserve"> მდგომარეობით</t>
    </r>
  </si>
  <si>
    <t>ლიტრებში</t>
  </si>
  <si>
    <t>20-- წლის განმავლობაში მოხმარებული საწვავის ხარჯი</t>
  </si>
  <si>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მიერ მოხმარებული საწვავის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</si>
  <si>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20-- წლის განმავლობაში ავტოსატრანსპორტო საშუალებების ტექნიკურ მომსახურებაზე გაწეული ხარჯები</t>
  </si>
  <si>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u val="single"/>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</si>
  <si>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 xml:space="preserve"> პროექტის დასახელება</t>
  </si>
  <si>
    <t>დონორის დასახელება</t>
  </si>
  <si>
    <t>გრანტის/კრედიტის მიზნობრიობა</t>
  </si>
  <si>
    <t>ჩამორიცხული თანხის ოდენობა</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</si>
  <si>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</si>
  <si>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</si>
  <si>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</si>
  <si>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</si>
  <si>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</si>
  <si>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</si>
  <si>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</si>
  <si>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</si>
  <si>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</si>
  <si>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</si>
  <si>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</si>
  <si>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</si>
  <si>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</si>
  <si>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</si>
  <si>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</si>
  <si>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</si>
  <si>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</si>
  <si>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</si>
  <si>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</si>
  <si>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</si>
  <si>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</si>
  <si>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</si>
  <si>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</si>
  <si>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</si>
  <si>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</si>
  <si>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</si>
  <si>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</si>
  <si>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</si>
  <si>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</si>
  <si>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</si>
  <si>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</si>
  <si>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</si>
  <si>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</si>
  <si>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</si>
  <si>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</si>
  <si>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</si>
  <si>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</si>
  <si>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</si>
  <si>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</si>
  <si>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</si>
  <si>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</si>
  <si>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</si>
  <si>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</si>
  <si>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</si>
  <si>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</si>
  <si>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</si>
  <si>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</si>
  <si>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</si>
  <si>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rPr>
        <u val="single"/>
        <sz val="11"/>
        <color indexed="8"/>
        <rFont val="Calibri"/>
        <family val="2"/>
      </rPr>
      <t>(ორგანიზაციის დასახელება)-</t>
    </r>
    <r>
      <rPr>
        <b/>
        <sz val="14"/>
        <color indexed="8"/>
        <rFont val="Calibri"/>
        <family val="2"/>
      </rPr>
      <t xml:space="preserve">ის 20-- წლის დამტკიცებული და დაზუსტებული ბიუჯეტი და მისი შესრულება </t>
    </r>
    <r>
      <rPr>
        <u val="single"/>
        <sz val="11"/>
        <color indexed="8"/>
        <rFont val="Calibri"/>
        <family val="2"/>
      </rPr>
      <t xml:space="preserve"> (რიცხვი, თვე, წელი)</t>
    </r>
    <r>
      <rPr>
        <b/>
        <sz val="14"/>
        <color indexed="8"/>
        <rFont val="Calibri"/>
        <family val="2"/>
      </rPr>
      <t xml:space="preserve"> მდგომარეობით</t>
    </r>
  </si>
  <si>
    <r>
      <t xml:space="preserve">დანართი </t>
    </r>
    <r>
      <rPr>
        <b/>
        <i/>
        <sz val="12"/>
        <color indexed="8"/>
        <rFont val="Calibri"/>
        <family val="2"/>
      </rPr>
      <t>№1</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</si>
  <si>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</si>
  <si>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</si>
  <si>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</si>
  <si>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</si>
  <si>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</si>
  <si>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</si>
  <si>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</si>
  <si>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</si>
  <si>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</si>
  <si>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</si>
  <si>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</si>
  <si>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</si>
  <si>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</si>
  <si>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</si>
  <si>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</si>
  <si>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</si>
  <si>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</si>
  <si>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</si>
  <si>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</si>
  <si>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</si>
  <si>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</si>
  <si>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</si>
  <si>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</si>
  <si>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</si>
  <si>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ბალანსზე რიცხული ავტოსატრანსპორტო საშუალებების ტექნიკურ მომსახურებაზე გაწეული ხარჯების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</si>
  <si>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სატელეფონო საუბრებზე (საერთაშორისო და ადგილობრივი ზარები) გაწეული ხარჯების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</si>
  <si>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გრანტის/კრედიტის მოცულობა შესაბამის ვალუტაში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</si>
  <si>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</si>
  <si>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</si>
  <si>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t>ხელშეკრულების მოქმედების ვადა</t>
  </si>
  <si>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</si>
  <si>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t>შესაბამის ვალუტაში</t>
  </si>
  <si>
    <t>კონვერტირებული ლარში</t>
  </si>
  <si>
    <t>20-- წლის განმავლობაში სატელეფონო საუბრებზე  გაწეული სატელეკომუნიკაციო  ხარჯები ჯამურად</t>
  </si>
  <si>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</si>
  <si>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</si>
  <si>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</si>
  <si>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</si>
  <si>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</si>
  <si>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</si>
  <si>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</si>
  <si>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ინფორმაცია სსიპ იუსტიციის სასწავლო ცენტრის</t>
    </r>
    <r>
      <rPr>
        <b/>
        <sz val="11"/>
        <color indexed="8"/>
        <rFont val="Calibri"/>
        <family val="2"/>
      </rPr>
      <t>-</t>
    </r>
    <r>
      <rPr>
        <b/>
        <sz val="14"/>
        <color indexed="8"/>
        <rFont val="Calibri"/>
        <family val="2"/>
      </rPr>
      <t xml:space="preserve">ის მიერ  </t>
    </r>
    <r>
      <rPr>
        <u val="single"/>
        <sz val="14"/>
        <color indexed="8"/>
        <rFont val="Calibri"/>
        <family val="2"/>
      </rPr>
      <t>(</t>
    </r>
    <r>
      <rPr>
        <b/>
        <sz val="14"/>
        <color indexed="8"/>
        <rFont val="Calibri"/>
        <family val="2"/>
      </rPr>
      <t xml:space="preserve">შრომის ანაზღაურებაზე გაწეული ხარჯების შესახებ </t>
    </r>
    <r>
      <rPr>
        <sz val="11"/>
        <color indexed="8"/>
        <rFont val="Calibri"/>
        <family val="2"/>
      </rPr>
      <t>30.09.2014</t>
    </r>
    <r>
      <rPr>
        <b/>
        <sz val="14"/>
        <color indexed="8"/>
        <rFont val="Calibri"/>
        <family val="2"/>
      </rPr>
      <t xml:space="preserve"> მდგომარეობით  </t>
    </r>
  </si>
  <si>
    <r>
      <t xml:space="preserve">ინფორმაცია სსიპ იუსტიციის სასწავლო ცენტრის-ის მიერ მივლინებაზე გაწეული ხარჯების შესახებ  </t>
    </r>
    <r>
      <rPr>
        <sz val="11"/>
        <color indexed="8"/>
        <rFont val="Calibri"/>
        <family val="2"/>
      </rPr>
      <t>30.09.2014-ის</t>
    </r>
    <r>
      <rPr>
        <b/>
        <sz val="14"/>
        <color indexed="8"/>
        <rFont val="Calibri"/>
        <family val="2"/>
      </rPr>
      <t xml:space="preserve"> მდგომარეობით  </t>
    </r>
  </si>
  <si>
    <r>
      <t xml:space="preserve">დანართი </t>
    </r>
    <r>
      <rPr>
        <b/>
        <i/>
        <sz val="12"/>
        <rFont val="Calibri"/>
        <family val="2"/>
      </rPr>
      <t>№5ბ</t>
    </r>
  </si>
  <si>
    <r>
      <rPr>
        <b/>
        <sz val="10"/>
        <rFont val="Sylfaen"/>
        <family val="1"/>
      </rPr>
      <t xml:space="preserve">შენიშვნა *: </t>
    </r>
    <r>
      <rPr>
        <sz val="10"/>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</si>
  <si>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rFont val="Sylfaen"/>
        <family val="1"/>
      </rPr>
      <t xml:space="preserve">შენიშვნა **: </t>
    </r>
    <r>
      <rPr>
        <sz val="10"/>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</si>
  <si>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t xml:space="preserve">სსიპ </t>
    </r>
    <r>
      <rPr>
        <u val="single"/>
        <sz val="11"/>
        <rFont val="Sylfaen"/>
        <family val="1"/>
      </rPr>
      <t>(იუსტიციის სასწავლო ცენტრი)</t>
    </r>
    <r>
      <rPr>
        <b/>
        <sz val="14"/>
        <rFont val="Sylfaen"/>
        <family val="1"/>
      </rPr>
      <t xml:space="preserve">-ის 2014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rFont val="Sylfaen"/>
        <family val="1"/>
      </rPr>
      <t>(01 ოქტომბერი 2014წ)</t>
    </r>
    <r>
      <rPr>
        <b/>
        <sz val="14"/>
        <rFont val="Sylfaen"/>
        <family val="1"/>
      </rPr>
      <t xml:space="preserve"> მდგომარეობით</t>
    </r>
  </si>
  <si>
    <r>
      <t xml:space="preserve">ინფორმაცია </t>
    </r>
    <r>
      <rPr>
        <u val="single"/>
        <sz val="11"/>
        <color indexed="8"/>
        <rFont val="Calibri"/>
        <family val="2"/>
      </rPr>
      <t>(იუსტიციის სასწავლო ცენტრის)</t>
    </r>
    <r>
      <rPr>
        <b/>
        <sz val="14"/>
        <color indexed="8"/>
        <rFont val="Calibri"/>
        <family val="2"/>
      </rPr>
      <t xml:space="preserve">-ის მიერ   სარგებლობის უფლებით გადაცემული ქონების შესახებ </t>
    </r>
    <r>
      <rPr>
        <u val="single"/>
        <sz val="11"/>
        <color indexed="8"/>
        <rFont val="Calibri"/>
        <family val="2"/>
      </rPr>
      <t>(30.09.2014)</t>
    </r>
    <r>
      <rPr>
        <b/>
        <sz val="14"/>
        <color indexed="8"/>
        <rFont val="Calibri"/>
        <family val="2"/>
      </rPr>
      <t xml:space="preserve"> მდგომარეობით</t>
    </r>
  </si>
  <si>
    <t>მაგიდა სათათბირო ოვალური (დიდი)</t>
  </si>
  <si>
    <t>მაგიდა სათათბირო ოვალური (შოკოლადისფერი/მეტალის ფეხებით)</t>
  </si>
  <si>
    <t>მაგიდა სათათბირო ოვალური (კრემისფერი/ლურჯი ფეხებით)</t>
  </si>
  <si>
    <t xml:space="preserve">მაგიდა საწერი კრემისფერი ზედაპირით  (ლურჯი ფეხებით) </t>
  </si>
  <si>
    <t xml:space="preserve">მაგიდა საწერი ნაცრისფერი ზედაპირით (ლურჯი ფეხებით) </t>
  </si>
  <si>
    <t xml:space="preserve">მაგიდა საწერი განსხვავებული ზედაპირით  (ლურჯი ფეხებით) </t>
  </si>
  <si>
    <t>ტუმბო</t>
  </si>
  <si>
    <t>კომპიუტერის დასადები</t>
  </si>
  <si>
    <t>გამყოფი პანელი</t>
  </si>
  <si>
    <t>მაგიდა საწერი (თეთრი)</t>
  </si>
  <si>
    <t>მაგიდა საწერი 4 უჯრით  (ნაცრისფერი)</t>
  </si>
  <si>
    <t>ტრეინინგის მაგიდა 4 კაციანი (დიდი)</t>
  </si>
  <si>
    <t>ტრეინინგის მაგიდა 4 კაციანი (პატარა)</t>
  </si>
  <si>
    <t>ტრეინინგის მაგიდა 2 კაციანი</t>
  </si>
  <si>
    <t>ტრეინინგის მაგიდა 1 კაციანი (დიდი)</t>
  </si>
  <si>
    <t>ტრეინინგის მაგიდა 1 კაციანი (პატარა)</t>
  </si>
  <si>
    <t>დივანი</t>
  </si>
  <si>
    <t>კარადა 3 კარიანი</t>
  </si>
  <si>
    <t>კარადა 2 კარიანი</t>
  </si>
  <si>
    <t>კარადა (თეთრი)</t>
  </si>
  <si>
    <t>კარადა ღია თაროებით</t>
  </si>
  <si>
    <t>სკამი რკინის  რბილი საოფისე (ნაცრისფერი)</t>
  </si>
  <si>
    <t>სკამი რკინის  რბილი საოფისე (შავი)</t>
  </si>
  <si>
    <t>სკამი რკინის  რბილი საოფისე (შავი) შტრიხკოდის გარეშე</t>
  </si>
  <si>
    <t xml:space="preserve">სათათბირო მაგიდის სავარძელი გორგოლაჭებიანი (კრემისფერი საზურგით, შოკოლადისფერი დასაჯდომით) </t>
  </si>
  <si>
    <t xml:space="preserve">სათათბირო მაგიდის სავარძელი (კრემისფერი საზურგით, შოკოლადისფერი დასაჯდომით) </t>
  </si>
  <si>
    <t>სავარძელი ლურჯი (დაფით)</t>
  </si>
  <si>
    <t>სავარძელი ლურჯი (დაფის გარეშე)</t>
  </si>
  <si>
    <t>სავარძელი გორგოლაჭებიანი (დიდი)</t>
  </si>
  <si>
    <t>სავარძელი გორგოლაჭებიანი (პატარა)</t>
  </si>
  <si>
    <t>კონდიციონერი (HYUNDAY)</t>
  </si>
  <si>
    <t>საქართველოს იუსტიციის სამინისტრო</t>
  </si>
  <si>
    <t>730,14მ/კვ</t>
  </si>
  <si>
    <t>ქ. თბილისში, გორგასლის ქ. N24 ში მდებარე შენობა-ნაგებობა N1 ის მეორე სართულის მარცხენა ფლიგელში არსებული ფართი</t>
  </si>
  <si>
    <t>საქართველოს მთავარი პროკურატურა</t>
  </si>
  <si>
    <t>რკინის მასალები</t>
  </si>
  <si>
    <t>3350 კგ</t>
  </si>
  <si>
    <t>საქართველოს ფინანსთა სამინისტრო</t>
  </si>
  <si>
    <t>გამ. ელ. ტენდერი</t>
  </si>
  <si>
    <t>I, II</t>
  </si>
  <si>
    <t>ზღვრების შესაბამისად</t>
  </si>
  <si>
    <t>სახელმწიფო ბიუჯეტი</t>
  </si>
  <si>
    <t>გამ. შესყიდვა</t>
  </si>
  <si>
    <t>III, IV</t>
  </si>
  <si>
    <t>წარმოამდგენლობითი ხარჯები</t>
  </si>
  <si>
    <t>I, II, III</t>
  </si>
  <si>
    <t>კონს. შესყიდვა</t>
  </si>
  <si>
    <t>I, II, III, IV</t>
  </si>
  <si>
    <t>III</t>
  </si>
  <si>
    <t>I</t>
  </si>
  <si>
    <t>II, III, IV</t>
  </si>
  <si>
    <t>II</t>
  </si>
  <si>
    <t>გადაუდებელი აუცილებლობა</t>
  </si>
  <si>
    <t>ელ. ტენდერი</t>
  </si>
  <si>
    <t>ნორმატიული აქტით დადგენილი გადასახდელები</t>
  </si>
  <si>
    <t>პრეზ. ან მთავრ. სამართლებლივი აქტი</t>
  </si>
  <si>
    <t>ექსკლუზივი</t>
  </si>
  <si>
    <t>ბიუჯეტი სულ:</t>
  </si>
  <si>
    <t>საკუთარი სახსრები</t>
  </si>
  <si>
    <t>II, III</t>
  </si>
  <si>
    <t>I, III, IV</t>
  </si>
  <si>
    <t>საკუთარი სულ:</t>
  </si>
  <si>
    <t>ერთად სულ:</t>
  </si>
  <si>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</si>
  <si>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t>საქართველოს ფრანგული ინსტიტუტი</t>
  </si>
  <si>
    <t>ფრანგული ენის შესწავლა</t>
  </si>
  <si>
    <t>გ.  შ. (მთავრობის განკარგულება)</t>
  </si>
  <si>
    <t>2014 წელი - ბიუჯეტი</t>
  </si>
  <si>
    <t>სსიპ დაცვის პოლიციის დეპარტამენტი</t>
  </si>
  <si>
    <t>დაცვის მომსახურება</t>
  </si>
  <si>
    <t>შპს პსპ დაზღვევა</t>
  </si>
  <si>
    <t>ავტოსატრანსპორტო საშუალებების დაზღვევა</t>
  </si>
  <si>
    <t>ელ. ტენდერი (ერთობლივი შესყიდვა)</t>
  </si>
  <si>
    <t>შპს რომპეტროლ საქართველო</t>
  </si>
  <si>
    <t>დიზელი</t>
  </si>
  <si>
    <t>კონს.  ტენდერი</t>
  </si>
  <si>
    <t>შპს ლუკოილ ჯორჯია</t>
  </si>
  <si>
    <t>ბენზინი</t>
  </si>
  <si>
    <t>სსიპ საჯარო რეესტრის ეროვნული სააგენტო</t>
  </si>
  <si>
    <t>დოკუმენტბრუნვის ელ სისტემაში ჩართვა</t>
  </si>
  <si>
    <t>ინდივიდუალური მეწარმე ალიოშა ცერცვაძე</t>
  </si>
  <si>
    <t>დასუფთავების მომსახურება</t>
  </si>
  <si>
    <t>გ.ე.ტ.</t>
  </si>
  <si>
    <t>სს სილქნეტი</t>
  </si>
  <si>
    <t>ელ. საკომუნიკაციო მომსახურება</t>
  </si>
  <si>
    <t>ფიზიკური პირი ზაქარია დოლმაზაშვილი</t>
  </si>
  <si>
    <t>საავტომობილო ტრანსპორტის მომსახურებები სტუმრებისთვის</t>
  </si>
  <si>
    <t>გ. შ.</t>
  </si>
  <si>
    <t>შპს აითი ნოლიჯი</t>
  </si>
  <si>
    <t>სატრენინგო მომსახურება</t>
  </si>
  <si>
    <t>შპს თეგეტა მოტორსი</t>
  </si>
  <si>
    <t>ავტო-ტექ მომსახურება</t>
  </si>
  <si>
    <t>ი/მ ვაჟა ჯიჯიაშვილი</t>
  </si>
  <si>
    <t>საზეინკლო მომსახურება (გასაღებების გადამრავლება)</t>
  </si>
  <si>
    <t>შპს ყვარელავტოგზა</t>
  </si>
  <si>
    <t>თოვლის ხვეტის მომსახურება</t>
  </si>
  <si>
    <t>შპს ჯობს.გე</t>
  </si>
  <si>
    <t>განცხადების გამოქვეყნება</t>
  </si>
  <si>
    <t xml:space="preserve">შპს სუფთა წყალი  </t>
  </si>
  <si>
    <t>შპს ტრინოქსი</t>
  </si>
  <si>
    <t>საოჯახო ელექტროტექნიკა</t>
  </si>
  <si>
    <t>შპს ჭაპანი 120</t>
  </si>
  <si>
    <t>მანქანის ტექნიკური შემოქმება</t>
  </si>
  <si>
    <t>შპს აქვა გეო</t>
  </si>
  <si>
    <t>შპს მირანდუხტი</t>
  </si>
  <si>
    <t>სამზარეულოს მოწყობილობები</t>
  </si>
  <si>
    <t>შპს მაგთიკომი</t>
  </si>
  <si>
    <t>სატელეკომუნიკაციო მომსახურება</t>
  </si>
  <si>
    <t>გ.  შ. (გადაუდებელი აუცილებლობა)</t>
  </si>
  <si>
    <t>შპს საფერავი 2014</t>
  </si>
  <si>
    <t>სტუმრებისათვის კვების მომსახურება</t>
  </si>
  <si>
    <t>შპს ულუსოი-საქართველო-ტურიზმი</t>
  </si>
  <si>
    <t>შპს მდ სერვისი</t>
  </si>
  <si>
    <t>ტვირთის გადაზიდვა</t>
  </si>
  <si>
    <t>შპს იბერია ავტოჰაუსი</t>
  </si>
  <si>
    <t>ფიზიკური პირი დავით ბიწკინაშვილი</t>
  </si>
  <si>
    <t>შპს ორენჯ ფილდ</t>
  </si>
  <si>
    <t>ტოპოგრაფიული მომსახურება</t>
  </si>
  <si>
    <t>ი/მ მურმან ხახანაშვილი</t>
  </si>
  <si>
    <t>წებოები</t>
  </si>
  <si>
    <t>შპს ფორმატი</t>
  </si>
  <si>
    <t>ბაინდერები და ფაილები</t>
  </si>
  <si>
    <t>შპს ახალი ნათება</t>
  </si>
  <si>
    <t>ნათურები</t>
  </si>
  <si>
    <t>შპს თეისთი</t>
  </si>
  <si>
    <t>კერძების მიტანის მომსახურება</t>
  </si>
  <si>
    <t>ი/მ მიხეილ ზაუტაშვილი</t>
  </si>
  <si>
    <t>გამყოფი ტიხრის მოწყობის სამუშაოები</t>
  </si>
  <si>
    <t>შპს კომოდინი</t>
  </si>
  <si>
    <t>კერამოგრანიტის ფილები</t>
  </si>
  <si>
    <t>შპს ,,პრიზმა"</t>
  </si>
  <si>
    <t>შენობის დასრულების სამუშაოები</t>
  </si>
  <si>
    <t xml:space="preserve">ელ.  ტ. </t>
  </si>
  <si>
    <t>შპს ლგ გლასს</t>
  </si>
  <si>
    <t>ყვარლის ვერანდაზე მდებარე მოაჯორების სამონტაჟო-გამაგრებითი სამუშაოები</t>
  </si>
  <si>
    <t>შპს დ.გ. ევროკომპანი</t>
  </si>
  <si>
    <t xml:space="preserve">ფილების დემონტაჟ მონტაჟი ყვარელში </t>
  </si>
  <si>
    <t>შპს მშენ-ექსპერტი</t>
  </si>
  <si>
    <t>სამუშაოებზე ზედამხედველობა</t>
  </si>
  <si>
    <t>შპს ფრესკო რითეილ გრუპი</t>
  </si>
  <si>
    <t>ხორცი</t>
  </si>
  <si>
    <t>შპს printer ge</t>
  </si>
  <si>
    <t>სერთიფიკატების ბეჭდვა</t>
  </si>
  <si>
    <t>საბურავები</t>
  </si>
  <si>
    <t>მაცნე</t>
  </si>
  <si>
    <t>შპს VEST</t>
  </si>
  <si>
    <t>მჟავეულობა</t>
  </si>
  <si>
    <t>შპს დემა</t>
  </si>
  <si>
    <t>ზეთები</t>
  </si>
  <si>
    <t>შპს ჯესკო ჯგუფი</t>
  </si>
  <si>
    <t>ყვარლის რემონტი</t>
  </si>
  <si>
    <t>ხორცის პროდუქტები</t>
  </si>
  <si>
    <t>რძის პროდუქტები</t>
  </si>
  <si>
    <t>ი/მ მალხაზ კეღოშვილი</t>
  </si>
  <si>
    <t>ბოსტნეული</t>
  </si>
  <si>
    <t>პური</t>
  </si>
  <si>
    <t>ბაინდერები და მონათესავე აქსესუარები</t>
  </si>
  <si>
    <t>შპს მბს</t>
  </si>
  <si>
    <t>ტონერიანი კარტრიჯები</t>
  </si>
  <si>
    <t>თევზის პროდუქტები</t>
  </si>
  <si>
    <t>სხვადასხვა საკვები</t>
  </si>
  <si>
    <t>შპს Snow Group</t>
  </si>
  <si>
    <t>პირადი ჰიგიენის ნივთები</t>
  </si>
  <si>
    <t>ფქვილი</t>
  </si>
  <si>
    <t>შპს ვი აი პი პრინტი</t>
  </si>
  <si>
    <t>ციფრული ბეჭდვა</t>
  </si>
  <si>
    <t>შპს Geosm</t>
  </si>
  <si>
    <t>საკანცელარიო ნივთები</t>
  </si>
  <si>
    <t>შპს ჯორჯიან ბიზნეს გრუპ 2008</t>
  </si>
  <si>
    <t>მთარგმნელობითი მომსახურება</t>
  </si>
  <si>
    <t>შპს თელიანი თრეიდინგი</t>
  </si>
  <si>
    <t>ალკოჰოლური სასმელები</t>
  </si>
  <si>
    <t>უალკოჰოლო სასმელები</t>
  </si>
  <si>
    <t>კვერცხი</t>
  </si>
  <si>
    <t>ი/მ რატი იოსელიანი</t>
  </si>
  <si>
    <t>ალუმინის ვიტრაჟის დამზადება</t>
  </si>
  <si>
    <t>ნათურები და სანათები</t>
  </si>
  <si>
    <t>შპს კონექსი</t>
  </si>
  <si>
    <t>შენობის ტექნიკური მდგომარეობის საექსპერტო დასკვნის მომზადება</t>
  </si>
  <si>
    <t>შპს პროგრესი</t>
  </si>
  <si>
    <t>ჯიქიას შენობის რეკონსტრუქციისა და ნაწილობრივი გამაგრება-გაძიერების პროექტის კონსტრუქციის ნაწილის მომზადება</t>
  </si>
  <si>
    <t xml:space="preserve"> ავტო-ტექმომსახურება  მიკროავტობუსის</t>
  </si>
  <si>
    <t>შპს ახალი საქქალაქმშენპროექტი</t>
  </si>
  <si>
    <t>გეოლოგიური კვლევა</t>
  </si>
  <si>
    <t>ფრანგული ენა</t>
  </si>
  <si>
    <t>სს ჰიუნდაი ავტო საქართველო</t>
  </si>
  <si>
    <t>მიკროავტობუსი ჰიუნდაი</t>
  </si>
  <si>
    <t>შპს სალდო</t>
  </si>
  <si>
    <t>მილის შეფუთვის სამუშაოები</t>
  </si>
  <si>
    <t>112-ის მომსახურება</t>
  </si>
  <si>
    <t>შპს კვესი ჯგუფი</t>
  </si>
  <si>
    <t>08-ის მომსახურება</t>
  </si>
  <si>
    <t>შპს ნეოტექი</t>
  </si>
  <si>
    <t>შლაგბაუმის მონტაჟი</t>
  </si>
  <si>
    <t>სს სადაზღვევო კომპანია ალდაგი</t>
  </si>
  <si>
    <t>დაზღვევა</t>
  </si>
  <si>
    <t>შპს კანო</t>
  </si>
  <si>
    <t>საევაკუაციო კიბის სარემონტო სამუშაოები</t>
  </si>
  <si>
    <t>შპს იუ-ჯი-თი</t>
  </si>
  <si>
    <t>ლეპტოპები</t>
  </si>
  <si>
    <t>ინდივიდუალური მეწარმე გიორგი კანდელაკი ვესტა</t>
  </si>
  <si>
    <t>საბეჭდი ქაღალდი</t>
  </si>
  <si>
    <t>ი/მ ლილე ყიფიანი</t>
  </si>
  <si>
    <t>საწმენდი და საპრიალებელი პროდუქცია</t>
  </si>
  <si>
    <t>ი/მ ალიოშა ცერცვაძე</t>
  </si>
  <si>
    <t>შპს NM</t>
  </si>
  <si>
    <t>წყლის ტუმბო</t>
  </si>
  <si>
    <t>ი/მ ნიკო ლონდარიძე</t>
  </si>
  <si>
    <t>კომპიუტერის მაგიდები</t>
  </si>
  <si>
    <t>ააიპ მართვის აკადემია</t>
  </si>
  <si>
    <t>შპს საქიდემშენი</t>
  </si>
  <si>
    <t>მარკეტინგული მომსახურება</t>
  </si>
  <si>
    <t>შპს პანორამა</t>
  </si>
  <si>
    <t>სტიკერები</t>
  </si>
  <si>
    <t>შპს ბი ემ სი შარმი</t>
  </si>
  <si>
    <t>სანტექნიკური მომსახურებები</t>
  </si>
  <si>
    <t>შპს ტრანს სერვისი</t>
  </si>
  <si>
    <t>შპს აკვალაინი</t>
  </si>
  <si>
    <t>სილიკონი</t>
  </si>
  <si>
    <t xml:space="preserve"> ფ/პ ნათია გუჯაბიძე</t>
  </si>
  <si>
    <t>ტესტის მომზდება</t>
  </si>
  <si>
    <t>შპს ასორტი ვერე</t>
  </si>
  <si>
    <t>ნამცხვრები</t>
  </si>
  <si>
    <t>შპს ედელვაისი</t>
  </si>
  <si>
    <t>ყვავილების თაიგული</t>
  </si>
  <si>
    <t>სსიპ ლევან სამხარაულის სასამართლო ექსპერტიზის ეროვნული  ბიურო</t>
  </si>
  <si>
    <t>შპს პროესკო</t>
  </si>
  <si>
    <t xml:space="preserve">კალამი          </t>
  </si>
  <si>
    <t>ბრენდირებული ბლოკნოტი</t>
  </si>
  <si>
    <t xml:space="preserve">ქაღალდის ჩანთა სასაჩუქრე </t>
  </si>
  <si>
    <t xml:space="preserve"> კონვერტით</t>
  </si>
  <si>
    <t>მოსაწვევი</t>
  </si>
  <si>
    <t xml:space="preserve">საინფორმაციო ფურცელი-ტრიპლეტი  </t>
  </si>
  <si>
    <t>შპს ,, K.M"- შპს ქ.მ</t>
  </si>
  <si>
    <t>CPV: 79952000  - ღონისძიებების ორგანიზების მომსახურების შესყიდვა</t>
  </si>
  <si>
    <t>შპს დი-არ მარკეტინგი</t>
  </si>
  <si>
    <t xml:space="preserve"> საირიგაციო/სარწყავი აღჭურვილობა შლანგი</t>
  </si>
  <si>
    <t xml:space="preserve"> სარეკლამო მასალა</t>
  </si>
  <si>
    <t>სანაგვე ურნა</t>
  </si>
  <si>
    <t>სს აი თი დი სი</t>
  </si>
  <si>
    <t>შპს ნიუ გრუპი</t>
  </si>
  <si>
    <t>შპს სუფთა წყალი</t>
  </si>
  <si>
    <t>ი.მ ოთარ ლეთოდიანი</t>
  </si>
  <si>
    <t>შპს მურაზი</t>
  </si>
  <si>
    <t>ფ/პ ნათია წკეპლაძე</t>
  </si>
  <si>
    <t>შპს CAS GROUP</t>
  </si>
  <si>
    <t>შპს უოთერ ენდ ფაუერი</t>
  </si>
  <si>
    <t>შპს ,,დიკა"</t>
  </si>
  <si>
    <t>ი/მ შორენა ვეკუა</t>
  </si>
  <si>
    <t>შპს სქაი სეილს</t>
  </si>
  <si>
    <t>შპს გეორგინა</t>
  </si>
  <si>
    <t>შპს ტექინჟინერინგ ჯგუფი</t>
  </si>
  <si>
    <t>ი/მ მაყვალა პაპიძე</t>
  </si>
  <si>
    <t>შპს Selfin Travel</t>
  </si>
  <si>
    <t>შპს ნექსტ +</t>
  </si>
  <si>
    <t>შპს თურანი</t>
  </si>
  <si>
    <t>შპს დიკა</t>
  </si>
  <si>
    <t>შპს თ და ს 2008</t>
  </si>
  <si>
    <t>შპს ელ-სს</t>
  </si>
  <si>
    <t>შპს ათასოი ჯორჯია</t>
  </si>
  <si>
    <t>შპს გუდვილი</t>
  </si>
  <si>
    <t>სს სმარტ რითეილი</t>
  </si>
  <si>
    <t>შპს სამეცნიერო კვლევოთი ფირმა გამა</t>
  </si>
  <si>
    <t>სს ემ გრუპი</t>
  </si>
  <si>
    <t>ი/მ ლია ბეგალაშვილი</t>
  </si>
  <si>
    <t>შპს ჯი ემ თი მთაწმინდა</t>
  </si>
  <si>
    <t>შპს კოპალა</t>
  </si>
  <si>
    <t>ი/მ გიორგი გიორგაძე ჯი და ჯი</t>
  </si>
  <si>
    <t>შპს A GRUP</t>
  </si>
  <si>
    <t>შპს ორბელი +</t>
  </si>
  <si>
    <t>შპს დი და ჯი</t>
  </si>
  <si>
    <t>შპს სმაილი</t>
  </si>
  <si>
    <t>ინდივიდუალური მეწარმე თამაზ ძამაშვილი</t>
  </si>
  <si>
    <t>ი/მ ზაქარია დოლმაზაშვილი</t>
  </si>
  <si>
    <t>სსიპ კონკურენციისა და სახელმწიფო შესყიდვების სააგენტო</t>
  </si>
  <si>
    <t>შპს ლეი ტექ</t>
  </si>
  <si>
    <t>ი/მ როლანდ ლომიძე</t>
  </si>
  <si>
    <t>შპს სანიტარული სერვისი</t>
  </si>
  <si>
    <t>შპს Game Zone</t>
  </si>
  <si>
    <t>შპს Printer.Ge</t>
  </si>
  <si>
    <t>შპს სი-ტი პარკ</t>
  </si>
  <si>
    <t>შპს თოკო</t>
  </si>
  <si>
    <t>შპს ახალი მთვარე</t>
  </si>
  <si>
    <t>სსიპ ილიას სახელმწიფო უნივერსიტეტი</t>
  </si>
  <si>
    <t>ი/მ რომან უღრელიძე</t>
  </si>
  <si>
    <t>შპს მოზაიკა პლიუსი</t>
  </si>
  <si>
    <t>სს ელიტ-ელექტრონიქსი</t>
  </si>
  <si>
    <t>სსიპ საქართველოს საკანონმდებლო მაცნე</t>
  </si>
  <si>
    <t>შპს ფრანი</t>
  </si>
  <si>
    <t>შპს თბილისის თავისუფალი უნივერსიტეტი</t>
  </si>
  <si>
    <t>შპს პრიზმა</t>
  </si>
  <si>
    <t>SZUTEST</t>
  </si>
  <si>
    <t>BSI GROUP</t>
  </si>
  <si>
    <t>შპს ჯი-თი მოტორსი</t>
  </si>
  <si>
    <t>შპს მოზაიკა</t>
  </si>
  <si>
    <t>შპს ბი ემ სი გორგია</t>
  </si>
  <si>
    <t>შპს ყაზტრანსგაზ-თბილისი</t>
  </si>
  <si>
    <t>შპს გეო-მეტრი</t>
  </si>
  <si>
    <t>ი/მ მალზახი კეღოშვილი</t>
  </si>
  <si>
    <t>ი/მ ნიკოლოზ ხაჩატურიანი</t>
  </si>
  <si>
    <t>შპს იფანი</t>
  </si>
  <si>
    <t>შპს "ყაზტრანსგაზ-თბილისი"</t>
  </si>
  <si>
    <t>სს გუდვილი</t>
  </si>
  <si>
    <t>შპს სი-თი-ეს ჯგუფი</t>
  </si>
  <si>
    <t>შპს სი ტი პარკი</t>
  </si>
  <si>
    <t>ი/მ ,,მიხეილ ხიზანიშვილი“</t>
  </si>
  <si>
    <t>შპს ინთეგრითი</t>
  </si>
  <si>
    <t>შპს ულტრა</t>
  </si>
  <si>
    <t>შპს ჯი ეს სი</t>
  </si>
  <si>
    <t>შპს გრინ სისტემსი</t>
  </si>
  <si>
    <t>ინტერნეტ მომსახურება</t>
  </si>
  <si>
    <t>6 ცალი ლაზერული პრინტერი</t>
  </si>
  <si>
    <t>ყავა-შესვენება</t>
  </si>
  <si>
    <t>ბეჭდვის მომსახურება</t>
  </si>
  <si>
    <t>ერთჯერადი ჭიქები</t>
  </si>
  <si>
    <t>500 ცალი კონვერტი</t>
  </si>
  <si>
    <t>მილი და მილის გადამბმელი</t>
  </si>
  <si>
    <t>10 ცალი 3 კგ-იანი სარეცხი ფხვნილი</t>
  </si>
  <si>
    <t>ტონერიანი კარტრიჯი</t>
  </si>
  <si>
    <t>ბეჭდვა სერთიფიკატები</t>
  </si>
  <si>
    <t>საკადასტრო აზომვითი</t>
  </si>
  <si>
    <t xml:space="preserve">წყალმომარაგების ახალი </t>
  </si>
  <si>
    <t>ურიკა კომპლექტით</t>
  </si>
  <si>
    <t>ნაგვის პარკები</t>
  </si>
  <si>
    <t>ბრეზენტი</t>
  </si>
  <si>
    <t>ელემენტები</t>
  </si>
  <si>
    <t>ელექტროჩაიდანი</t>
  </si>
  <si>
    <t>კარის შვეიცარი</t>
  </si>
  <si>
    <t>ლიფტების ტექნიკური მომსახურება</t>
  </si>
  <si>
    <t>პოლიეთილენის პარკები</t>
  </si>
  <si>
    <t>დამაგრძელებელი კაბელი</t>
  </si>
  <si>
    <t>კვების პროგრამული პაკეტები</t>
  </si>
  <si>
    <t>კარის ანჯამები და მისი შეცვლა</t>
  </si>
  <si>
    <t>სასუქები</t>
  </si>
  <si>
    <t>შესაწამლი აპარატი</t>
  </si>
  <si>
    <t>სასწორები</t>
  </si>
  <si>
    <t>ტარტალეტკის ყალიბი</t>
  </si>
  <si>
    <t>საოჯახო ნივთები</t>
  </si>
  <si>
    <t>საიზოლაციო ლენტი</t>
  </si>
  <si>
    <t>ონკანები</t>
  </si>
  <si>
    <t>10 ცალი სამკაპი</t>
  </si>
  <si>
    <t>საკეტი და საკეტის ნაწილები</t>
  </si>
  <si>
    <t>ფორმები</t>
  </si>
  <si>
    <t>მზა ნამცხვრები ყვარლის სტუმრებისათვის</t>
  </si>
  <si>
    <t>ფილიალი ყვარელის სასმელი წყლის 2 ნიმუშის სრული ქიმიური და მიკრობიოლოგიური ანალიზი</t>
  </si>
  <si>
    <t>სტუმებისათვის კვების მომსახურება (თურქეთის დელეგაცია)</t>
  </si>
  <si>
    <t>საჩუქრები</t>
  </si>
  <si>
    <t>სასტუმროს მომსახურება (თურქეთის დელეგაცია)</t>
  </si>
  <si>
    <t>გრაფინები</t>
  </si>
  <si>
    <t>1 ცალი გასაშლელი სავარძელი</t>
  </si>
  <si>
    <t>მილი</t>
  </si>
  <si>
    <t>ბალიშები და საბნები</t>
  </si>
  <si>
    <t>ბლენდერი, ტოსტერი და მიქსერი</t>
  </si>
  <si>
    <t>გასაშლელი საწოლები</t>
  </si>
  <si>
    <t>საკანცელარიო ნივეთები</t>
  </si>
  <si>
    <t>თანმდევი საგარანტიო მომსახურება</t>
  </si>
  <si>
    <t>სატრანსპორტო მომსახურება</t>
  </si>
  <si>
    <t>ტენდერის გამოქვეყნების საფასური</t>
  </si>
  <si>
    <t>შტამპის ხელსაწყო კლიშე</t>
  </si>
  <si>
    <t>ბადმინტონი და ფრენბურთი</t>
  </si>
  <si>
    <t>ნარდი და ჭადრაკი</t>
  </si>
  <si>
    <t>ძრავის ზეთი</t>
  </si>
  <si>
    <t>ყვარლის ფილიალის სანიტარული მომსახურება</t>
  </si>
  <si>
    <t>კომპიუტერის დისკები</t>
  </si>
  <si>
    <t>ვიზიტკების ბეჭდვა</t>
  </si>
  <si>
    <t>პარკირების მომსახურება</t>
  </si>
  <si>
    <t xml:space="preserve">სარეცხი ფხვნილი, ჭურჭლის ჟელე </t>
  </si>
  <si>
    <t>პოლიეთილენის ტომარა</t>
  </si>
  <si>
    <t>საიზოლაციო საშუალებები</t>
  </si>
  <si>
    <t>მანქანის სარეცხი ჩოთქი</t>
  </si>
  <si>
    <t>მილები და დრეკადი მილები</t>
  </si>
  <si>
    <t>ავტომანქანის აქსესუარები</t>
  </si>
  <si>
    <t>სადენის არხი</t>
  </si>
  <si>
    <t>წნევის რელე</t>
  </si>
  <si>
    <t>მაისურები</t>
  </si>
  <si>
    <t>ტრიპლეტების შესყიდვა და დიზაინის შექმნა</t>
  </si>
  <si>
    <t>ფლეშ მეხსიერება</t>
  </si>
  <si>
    <t>ტრიპლეტების ბეჭდვა</t>
  </si>
  <si>
    <t>ბლოკნოტების ბეჭდვა</t>
  </si>
  <si>
    <t>გამაგრება-გაძლიერების სამუშაოები</t>
  </si>
  <si>
    <t>მანქანები</t>
  </si>
  <si>
    <t>ტილოები</t>
  </si>
  <si>
    <t>ცოცხები</t>
  </si>
  <si>
    <t>ფილტრაციის სისტემის მოწყობა</t>
  </si>
  <si>
    <t>საცურაო აუზის რემონტი</t>
  </si>
  <si>
    <t>სიგნალის მიმღები</t>
  </si>
  <si>
    <t>ლამინირებული ხის მასალა</t>
  </si>
  <si>
    <t>გაზიფიცირების პროექტის მომზადება</t>
  </si>
  <si>
    <t>გაზიფიცირების პროექტის SHP-ს ფაილის მომზადება</t>
  </si>
  <si>
    <t>ბურღულეილი კარტოფილი ხილი და თხილეული</t>
  </si>
  <si>
    <t>ხილი, ბოსტნეული და მონათესავე პროდუქტები</t>
  </si>
  <si>
    <t>მზა და დაკონსერვებული თევზი</t>
  </si>
  <si>
    <t>მცენარეული ზეთები</t>
  </si>
  <si>
    <t>საოფისე ავეჯი</t>
  </si>
  <si>
    <t>სხვადასხვა საკვები პროდუქტები</t>
  </si>
  <si>
    <t>ძეხვეული</t>
  </si>
  <si>
    <t>ბორტის ფილა</t>
  </si>
  <si>
    <t>ორმინის ყუთი</t>
  </si>
  <si>
    <t>გაზის მილის გადატანის სამუშაოები</t>
  </si>
  <si>
    <t>გაზიფიცირება</t>
  </si>
  <si>
    <t>ავტომანქანების დაზღვევა</t>
  </si>
  <si>
    <t>დასუფთავება</t>
  </si>
  <si>
    <t>კამერები</t>
  </si>
  <si>
    <t>ტურნიკეტი</t>
  </si>
  <si>
    <t>ელ. ტ.</t>
  </si>
  <si>
    <t>გ. შ.  (მთავრობის განკარგულება)</t>
  </si>
  <si>
    <t>გ. შ.  (წარმომადგენლობითი ხარჯი)</t>
  </si>
  <si>
    <t>გ. ე. ტ.</t>
  </si>
  <si>
    <t>გ. შ.  (ნორმატიული)</t>
  </si>
  <si>
    <t>გ. შ. (ექსკლუზივი)</t>
  </si>
  <si>
    <t>გ. შ. (გადაუდებელი აუცილებლობა)</t>
  </si>
  <si>
    <t>2014 წელი - საკუთარი სახსრებით</t>
  </si>
  <si>
    <t xml:space="preserve">გ.  შ.                 </t>
  </si>
  <si>
    <t>გ.  შ.  (წარმომადგენლობითი )</t>
  </si>
  <si>
    <t xml:space="preserve">გ.  შ. (ნორმატიული) </t>
  </si>
  <si>
    <r>
      <t xml:space="preserve">დანართი </t>
    </r>
    <r>
      <rPr>
        <b/>
        <i/>
        <sz val="8"/>
        <rFont val="Calibri"/>
        <family val="2"/>
      </rPr>
      <t>№2</t>
    </r>
  </si>
  <si>
    <r>
      <t xml:space="preserve">ინფორმაცია </t>
    </r>
    <r>
      <rPr>
        <b/>
        <sz val="8"/>
        <rFont val="Calibri"/>
        <family val="2"/>
      </rPr>
      <t>სსიპ საქართველოს იუსტიციის სასწავლო ცენტრის</t>
    </r>
    <r>
      <rPr>
        <sz val="8"/>
        <rFont val="Calibri"/>
        <family val="2"/>
      </rPr>
      <t xml:space="preserve"> </t>
    </r>
    <r>
      <rPr>
        <b/>
        <sz val="8"/>
        <rFont val="Calibri"/>
        <family val="2"/>
      </rPr>
      <t>მიერ  სახელმწიფო შესყიდვების წლიური გეგმის ფარგლებში  01.01.14-დან</t>
    </r>
    <r>
      <rPr>
        <sz val="8"/>
        <rFont val="Calibri"/>
        <family val="2"/>
      </rPr>
      <t xml:space="preserve">    </t>
    </r>
    <r>
      <rPr>
        <b/>
        <sz val="8"/>
        <rFont val="Calibri"/>
        <family val="2"/>
      </rPr>
      <t>30.09.14-მ</t>
    </r>
    <r>
      <rPr>
        <b/>
        <sz val="8"/>
        <rFont val="Calibri"/>
        <family val="2"/>
      </rPr>
      <t>დე განხორციელებული სახელმწიფო შესყიდვების შესახებ</t>
    </r>
  </si>
  <si>
    <t>ინტერნეტის მომსახურება ყვარელში</t>
  </si>
  <si>
    <t>სასმელი წყალი  თბილისი</t>
  </si>
  <si>
    <t>სასმელი წყალი ყვარელში</t>
  </si>
  <si>
    <t>ანტიფრიზები  5 ცალი 1 ლიტრიანი ავტოქიმია</t>
  </si>
  <si>
    <t>შპს აქვაგეო              ყვარლის ბოთლის წყალი</t>
  </si>
  <si>
    <t>კამერები ყვარელში</t>
  </si>
  <si>
    <t>კარის გასაღები 3 ცალი</t>
  </si>
  <si>
    <t>ექსპერტიზის დასკვნა პრიზმის შესრულებულ სამუშაოებზე სანდრო ეულის 3 ში</t>
  </si>
  <si>
    <t>ძრავის ზეთი  10 ლიტრი</t>
  </si>
  <si>
    <t>სასწავლო ცენტრის მართვის სისტემის საერთაშორისო სტარნდარტის ISO 9001:2008 მოთხოვნებთან შესაბამისობაზე სერთიფიკაცია</t>
  </si>
  <si>
    <t>ბლოკნოტების ბეჭდვა                 300 ცალი</t>
  </si>
  <si>
    <t>ფერადი ქაღალდი                                   5 შეკვრა ფერადი ქარალდი</t>
  </si>
  <si>
    <t>სითიპარკი                                                        2 მანქანის 12 თვე</t>
  </si>
  <si>
    <t>ტვირთის გადაზიდვა პროკურატურ დან სანდრო ეულის 3</t>
  </si>
  <si>
    <t>პროექტორები                                           25 პროექტორი</t>
  </si>
  <si>
    <t>სერვერები                                           2ცალი</t>
  </si>
  <si>
    <r>
      <rPr>
        <b/>
        <sz val="8"/>
        <rFont val="Calibri"/>
        <family val="2"/>
      </rPr>
      <t xml:space="preserve">შენიშვნა *: </t>
    </r>
    <r>
      <rPr>
        <sz val="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</si>
  <si>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8"/>
        <rFont val="Calibri"/>
        <family val="2"/>
      </rPr>
      <t>შენიშვნა **</t>
    </r>
    <r>
      <rPr>
        <sz val="8"/>
        <rFont val="Calibri"/>
        <family val="2"/>
      </rPr>
      <t>: დანართი ქვეყნდება კვარტალურად, კვარტლის დასრულებიდან 1 თვის განმავლობაში.</t>
    </r>
  </si>
  <si>
    <r>
      <t>სსიპ საქართველოს იუსტიციის სასწავლო ცენტრი</t>
    </r>
    <r>
      <rPr>
        <b/>
        <sz val="14"/>
        <color indexed="8"/>
        <rFont val="Calibri"/>
        <family val="2"/>
      </rPr>
      <t>ს სახელმწიფო შესყიდვების წლიური გეგმა</t>
    </r>
    <r>
      <rPr>
        <sz val="11"/>
        <color indexed="8"/>
        <rFont val="Calibri"/>
        <family val="2"/>
      </rPr>
      <t xml:space="preserve"> </t>
    </r>
    <r>
      <rPr>
        <i/>
        <u val="single"/>
        <sz val="11"/>
        <color indexed="8"/>
        <rFont val="Calibri"/>
        <family val="2"/>
      </rPr>
      <t>(30.09.2014)</t>
    </r>
    <r>
      <rPr>
        <sz val="11"/>
        <color indexed="8"/>
        <rFont val="Calibri"/>
        <family val="2"/>
      </rPr>
      <t xml:space="preserve"> </t>
    </r>
    <r>
      <rPr>
        <b/>
        <sz val="14"/>
        <color indexed="8"/>
        <rFont val="Calibri"/>
        <family val="2"/>
      </rPr>
      <t>მდგომარეობით</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</si>
</sst>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0.00;[Red]0.00"/>
    <numFmt numFmtId="188" formatCode="0.0;[Red]0.0"/>
    <numFmt numFmtId="189" formatCode="_-* #,##0.00_р_._-;\-* #,##0.00_р_._-;_-* &quot;-&quot;??_р_._-;_-@_-"/>
  </numFmts>
  <fonts count="87">
    <font>
      <sz val="11"/>
      <color theme="1"/>
      <name val="Calibri"/>
      <family val="2"/>
    </font>
    <font>
      <sz val="11"/>
      <color indexed="8"/>
      <name val="Calibri"/>
      <family val="2"/>
    </font>
    <font>
      <b/>
      <sz val="8"/>
      <name val="Sylfaen"/>
      <family val="1"/>
    </font>
    <font>
      <b/>
      <sz val="8"/>
      <name val="Arial"/>
      <family val="2"/>
    </font>
    <font>
      <b/>
      <sz val="8"/>
      <name val="LitNusx"/>
      <family val="2"/>
    </font>
    <font>
      <sz val="8"/>
      <name val="Arial"/>
      <family val="2"/>
    </font>
    <font>
      <i/>
      <sz val="8"/>
      <name val="LitNusx"/>
      <family val="2"/>
    </font>
    <font>
      <i/>
      <sz val="8"/>
      <name val="Sylfaen"/>
      <family val="1"/>
    </font>
    <font>
      <b/>
      <sz val="10"/>
      <name val="Sylfaen"/>
      <family val="1"/>
    </font>
    <font>
      <b/>
      <sz val="11"/>
      <color indexed="8"/>
      <name val="Calibri"/>
      <family val="2"/>
    </font>
    <font>
      <sz val="10"/>
      <color indexed="8"/>
      <name val="Calibri"/>
      <family val="2"/>
    </font>
    <font>
      <b/>
      <sz val="10"/>
      <color indexed="8"/>
      <name val="Calibri"/>
      <family val="2"/>
    </font>
    <font>
      <b/>
      <sz val="14"/>
      <color indexed="8"/>
      <name val="Calibri"/>
      <family val="2"/>
    </font>
    <font>
      <sz val="14"/>
      <color indexed="8"/>
      <name val="Calibri"/>
      <family val="2"/>
    </font>
    <font>
      <i/>
      <u val="single"/>
      <sz val="11"/>
      <color indexed="8"/>
      <name val="Calibri"/>
      <family val="2"/>
    </font>
    <font>
      <b/>
      <i/>
      <sz val="14"/>
      <color indexed="8"/>
      <name val="Calibri"/>
      <family val="2"/>
    </font>
    <font>
      <u val="single"/>
      <sz val="11"/>
      <color indexed="8"/>
      <name val="Calibri"/>
      <family val="2"/>
    </font>
    <font>
      <b/>
      <u val="single"/>
      <sz val="11"/>
      <color indexed="8"/>
      <name val="Calibri"/>
      <family val="2"/>
    </font>
    <font>
      <u val="single"/>
      <sz val="14"/>
      <color indexed="8"/>
      <name val="Calibri"/>
      <family val="2"/>
    </font>
    <font>
      <sz val="10"/>
      <name val="LitNusx"/>
      <family val="2"/>
    </font>
    <font>
      <b/>
      <sz val="10"/>
      <name val="Arial"/>
      <family val="2"/>
    </font>
    <font>
      <b/>
      <u val="single"/>
      <sz val="14"/>
      <color indexed="8"/>
      <name val="Calibri"/>
      <family val="2"/>
    </font>
    <font>
      <sz val="10"/>
      <name val="Arial"/>
      <family val="2"/>
    </font>
    <font>
      <sz val="10"/>
      <name val="Sylfaen"/>
      <family val="1"/>
    </font>
    <font>
      <b/>
      <i/>
      <sz val="12"/>
      <color indexed="8"/>
      <name val="Calibri"/>
      <family val="2"/>
    </font>
    <font>
      <sz val="8"/>
      <color indexed="8"/>
      <name val="Calibri"/>
      <family val="2"/>
    </font>
    <font>
      <b/>
      <sz val="8"/>
      <color indexed="8"/>
      <name val="Calibri"/>
      <family val="2"/>
    </font>
    <font>
      <b/>
      <i/>
      <sz val="12"/>
      <name val="Calibri"/>
      <family val="2"/>
    </font>
    <font>
      <b/>
      <sz val="14"/>
      <name val="Sylfaen"/>
      <family val="1"/>
    </font>
    <font>
      <u val="single"/>
      <sz val="11"/>
      <name val="Sylfaen"/>
      <family val="1"/>
    </font>
    <font>
      <b/>
      <i/>
      <sz val="10"/>
      <name val="Sylfaen"/>
      <family val="1"/>
    </font>
    <font>
      <i/>
      <sz val="10"/>
      <name val="Sylfaen"/>
      <family val="1"/>
    </font>
    <font>
      <sz val="8"/>
      <name val="Sylfaen"/>
      <family val="1"/>
    </font>
    <font>
      <b/>
      <i/>
      <sz val="8"/>
      <name val="Calibri"/>
      <family val="2"/>
    </font>
    <font>
      <b/>
      <sz val="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არიალ"/>
      <family val="0"/>
    </font>
    <font>
      <b/>
      <sz val="11"/>
      <color indexed="8"/>
      <name val="არიალ"/>
      <family val="0"/>
    </font>
    <font>
      <b/>
      <sz val="10"/>
      <color indexed="8"/>
      <name val="Arial"/>
      <family val="2"/>
    </font>
    <font>
      <sz val="10"/>
      <name val="Calibri"/>
      <family val="2"/>
    </font>
    <font>
      <b/>
      <sz val="10"/>
      <name val="Calibri"/>
      <family val="2"/>
    </font>
    <font>
      <b/>
      <i/>
      <sz val="8"/>
      <color indexed="8"/>
      <name val="Calibri"/>
      <family val="2"/>
    </font>
    <font>
      <b/>
      <sz val="9"/>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8"/>
      <color theme="1"/>
      <name val="Calibri"/>
      <family val="2"/>
    </font>
    <font>
      <sz val="14"/>
      <color theme="1"/>
      <name val="Calibri"/>
      <family val="2"/>
    </font>
    <font>
      <sz val="11"/>
      <color theme="1"/>
      <name val="არიალ"/>
      <family val="0"/>
    </font>
    <font>
      <b/>
      <sz val="11"/>
      <color theme="1"/>
      <name val="არიალ"/>
      <family val="0"/>
    </font>
    <font>
      <b/>
      <sz val="10"/>
      <color theme="1"/>
      <name val="Arial"/>
      <family val="2"/>
    </font>
    <font>
      <b/>
      <i/>
      <sz val="12"/>
      <color theme="1"/>
      <name val="Calibri"/>
      <family val="2"/>
    </font>
    <font>
      <b/>
      <sz val="8"/>
      <color theme="1"/>
      <name val="Calibri"/>
      <family val="2"/>
    </font>
    <font>
      <b/>
      <i/>
      <sz val="8"/>
      <color theme="1"/>
      <name val="Calibri"/>
      <family val="2"/>
    </font>
    <font>
      <b/>
      <sz val="14"/>
      <color theme="1"/>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style="thin"/>
    </border>
    <border>
      <left style="thin"/>
      <right style="medium"/>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2"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22">
    <xf numFmtId="0" fontId="0" fillId="0" borderId="0" xfId="0" applyFont="1" applyAlignment="1">
      <alignment/>
    </xf>
    <xf numFmtId="172" fontId="3" fillId="0" borderId="10" xfId="42" applyNumberFormat="1" applyFont="1" applyFill="1" applyBorder="1" applyAlignment="1">
      <alignment horizontal="center" wrapText="1"/>
    </xf>
    <xf numFmtId="172" fontId="3" fillId="0" borderId="11" xfId="42" applyNumberFormat="1" applyFont="1" applyFill="1" applyBorder="1" applyAlignment="1">
      <alignment horizontal="center" wrapText="1"/>
    </xf>
    <xf numFmtId="172" fontId="5" fillId="0" borderId="10" xfId="42" applyNumberFormat="1" applyFont="1" applyFill="1" applyBorder="1" applyAlignment="1">
      <alignment horizontal="center" wrapText="1"/>
    </xf>
    <xf numFmtId="172" fontId="5" fillId="0" borderId="11" xfId="42" applyNumberFormat="1" applyFont="1" applyFill="1" applyBorder="1" applyAlignment="1">
      <alignment horizontal="center" wrapText="1"/>
    </xf>
    <xf numFmtId="172" fontId="5" fillId="0" borderId="12" xfId="42" applyNumberFormat="1" applyFont="1" applyFill="1" applyBorder="1" applyAlignment="1">
      <alignment horizontal="center" wrapText="1"/>
    </xf>
    <xf numFmtId="172" fontId="5" fillId="0" borderId="13" xfId="42" applyNumberFormat="1" applyFont="1" applyFill="1" applyBorder="1" applyAlignment="1">
      <alignment horizontal="center" wrapText="1"/>
    </xf>
    <xf numFmtId="0" fontId="10" fillId="0" borderId="10"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0" fontId="11" fillId="34" borderId="16" xfId="0" applyFont="1" applyFill="1" applyBorder="1" applyAlignment="1" applyProtection="1">
      <alignment horizontal="center" vertical="center" wrapText="1"/>
      <protection/>
    </xf>
    <xf numFmtId="0" fontId="11" fillId="34" borderId="17" xfId="0" applyFont="1" applyFill="1" applyBorder="1" applyAlignment="1" applyProtection="1">
      <alignment horizontal="center" vertical="center" wrapText="1"/>
      <protection/>
    </xf>
    <xf numFmtId="0" fontId="75" fillId="0" borderId="0" xfId="0" applyFont="1" applyFill="1" applyAlignment="1" applyProtection="1">
      <alignment/>
      <protection/>
    </xf>
    <xf numFmtId="0" fontId="76" fillId="33" borderId="0" xfId="0" applyFont="1" applyFill="1" applyAlignment="1" applyProtection="1">
      <alignment/>
      <protection/>
    </xf>
    <xf numFmtId="0" fontId="75" fillId="33" borderId="0" xfId="0" applyFont="1" applyFill="1" applyAlignment="1" applyProtection="1">
      <alignment/>
      <protection/>
    </xf>
    <xf numFmtId="0" fontId="77" fillId="0" borderId="0" xfId="0" applyFont="1" applyFill="1" applyAlignment="1" applyProtection="1">
      <alignment/>
      <protection/>
    </xf>
    <xf numFmtId="0" fontId="78" fillId="0" borderId="0" xfId="0" applyFont="1" applyFill="1" applyAlignment="1" applyProtection="1">
      <alignment/>
      <protection/>
    </xf>
    <xf numFmtId="4" fontId="75" fillId="0" borderId="10" xfId="0" applyNumberFormat="1" applyFont="1" applyBorder="1" applyAlignment="1">
      <alignment horizontal="center" vertical="center" wrapText="1"/>
    </xf>
    <xf numFmtId="4" fontId="75" fillId="0" borderId="11" xfId="0" applyNumberFormat="1" applyFont="1" applyBorder="1" applyAlignment="1">
      <alignment horizontal="center" vertical="center" wrapText="1"/>
    </xf>
    <xf numFmtId="4" fontId="76" fillId="33" borderId="12" xfId="0" applyNumberFormat="1" applyFont="1" applyFill="1" applyBorder="1" applyAlignment="1">
      <alignment horizontal="center" vertical="center" wrapText="1"/>
    </xf>
    <xf numFmtId="4" fontId="76" fillId="33" borderId="13" xfId="0" applyNumberFormat="1" applyFont="1" applyFill="1" applyBorder="1" applyAlignment="1">
      <alignment horizontal="center" vertical="center" wrapText="1"/>
    </xf>
    <xf numFmtId="0" fontId="75" fillId="0" borderId="18" xfId="0" applyFont="1" applyBorder="1" applyAlignment="1">
      <alignment horizontal="center" vertical="center" wrapText="1"/>
    </xf>
    <xf numFmtId="0" fontId="75" fillId="0" borderId="10" xfId="0" applyFont="1" applyBorder="1" applyAlignment="1">
      <alignment horizontal="center" vertical="center" wrapText="1"/>
    </xf>
    <xf numFmtId="0" fontId="76" fillId="33" borderId="15"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17" xfId="0" applyFont="1" applyFill="1" applyBorder="1" applyAlignment="1">
      <alignment horizontal="center" vertical="center" wrapText="1"/>
    </xf>
    <xf numFmtId="0" fontId="0" fillId="0" borderId="0" xfId="0" applyAlignment="1">
      <alignment wrapText="1"/>
    </xf>
    <xf numFmtId="0" fontId="73" fillId="33" borderId="15" xfId="0" applyFont="1" applyFill="1" applyBorder="1" applyAlignment="1">
      <alignment horizontal="center" vertical="center" wrapText="1"/>
    </xf>
    <xf numFmtId="0" fontId="73" fillId="33" borderId="16"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0" xfId="0" applyFont="1" applyFill="1" applyAlignment="1">
      <alignment horizontal="center" vertical="center" wrapText="1"/>
    </xf>
    <xf numFmtId="0" fontId="0" fillId="0" borderId="18" xfId="0" applyBorder="1" applyAlignment="1">
      <alignment horizontal="center" wrapText="1"/>
    </xf>
    <xf numFmtId="0" fontId="0" fillId="0" borderId="10" xfId="0" applyBorder="1" applyAlignment="1">
      <alignment horizontal="center" wrapText="1"/>
    </xf>
    <xf numFmtId="179" fontId="79" fillId="0" borderId="10" xfId="42" applyNumberFormat="1" applyFont="1" applyBorder="1" applyAlignment="1">
      <alignment horizontal="center" wrapText="1"/>
    </xf>
    <xf numFmtId="179" fontId="79" fillId="0" borderId="11" xfId="42" applyNumberFormat="1" applyFont="1" applyBorder="1" applyAlignment="1">
      <alignment horizontal="center" wrapText="1"/>
    </xf>
    <xf numFmtId="0" fontId="73" fillId="33" borderId="14" xfId="0" applyFont="1" applyFill="1" applyBorder="1" applyAlignment="1">
      <alignment horizontal="center" wrapText="1"/>
    </xf>
    <xf numFmtId="179" fontId="80" fillId="33" borderId="12" xfId="42" applyNumberFormat="1" applyFont="1" applyFill="1" applyBorder="1" applyAlignment="1">
      <alignment horizontal="center" wrapText="1"/>
    </xf>
    <xf numFmtId="0" fontId="73" fillId="33" borderId="0" xfId="0" applyFont="1" applyFill="1" applyAlignment="1">
      <alignment wrapText="1"/>
    </xf>
    <xf numFmtId="0" fontId="75" fillId="0" borderId="0" xfId="0" applyFont="1" applyFill="1" applyAlignment="1">
      <alignment/>
    </xf>
    <xf numFmtId="0" fontId="75" fillId="33" borderId="0" xfId="0" applyFont="1" applyFill="1" applyAlignment="1">
      <alignment/>
    </xf>
    <xf numFmtId="0" fontId="75" fillId="0" borderId="18" xfId="0" applyFont="1" applyFill="1" applyBorder="1" applyAlignment="1">
      <alignment horizontal="center"/>
    </xf>
    <xf numFmtId="0" fontId="75" fillId="0" borderId="10" xfId="0" applyFont="1" applyFill="1" applyBorder="1" applyAlignment="1">
      <alignment vertical="center" wrapText="1"/>
    </xf>
    <xf numFmtId="0" fontId="75" fillId="0" borderId="10" xfId="0" applyFont="1" applyFill="1" applyBorder="1" applyAlignment="1">
      <alignment horizontal="center" vertical="center" wrapText="1"/>
    </xf>
    <xf numFmtId="179" fontId="75" fillId="0" borderId="10" xfId="42" applyNumberFormat="1" applyFont="1" applyFill="1" applyBorder="1" applyAlignment="1">
      <alignment horizontal="center" vertical="center" wrapText="1"/>
    </xf>
    <xf numFmtId="179" fontId="81" fillId="0" borderId="11" xfId="42" applyNumberFormat="1" applyFont="1" applyFill="1" applyBorder="1" applyAlignment="1">
      <alignment horizontal="center" vertical="center" wrapText="1"/>
    </xf>
    <xf numFmtId="0" fontId="75" fillId="0" borderId="18" xfId="0" applyFont="1" applyFill="1" applyBorder="1" applyAlignment="1">
      <alignment/>
    </xf>
    <xf numFmtId="0" fontId="75" fillId="0" borderId="10" xfId="0" applyFont="1" applyFill="1" applyBorder="1" applyAlignment="1">
      <alignment/>
    </xf>
    <xf numFmtId="0" fontId="75" fillId="0" borderId="10" xfId="0" applyFont="1" applyFill="1" applyBorder="1" applyAlignment="1">
      <alignment horizontal="center" vertical="center"/>
    </xf>
    <xf numFmtId="179" fontId="75" fillId="0" borderId="10" xfId="42" applyNumberFormat="1" applyFont="1" applyFill="1" applyBorder="1" applyAlignment="1">
      <alignment horizontal="center" vertical="center"/>
    </xf>
    <xf numFmtId="0" fontId="75" fillId="0" borderId="11" xfId="0" applyFont="1" applyFill="1" applyBorder="1" applyAlignment="1">
      <alignment horizontal="center" vertical="center"/>
    </xf>
    <xf numFmtId="0" fontId="76" fillId="33" borderId="14" xfId="0" applyFont="1" applyFill="1" applyBorder="1" applyAlignment="1">
      <alignment/>
    </xf>
    <xf numFmtId="179" fontId="76" fillId="33" borderId="12" xfId="42" applyNumberFormat="1" applyFont="1" applyFill="1" applyBorder="1" applyAlignment="1">
      <alignment horizontal="center" vertical="center"/>
    </xf>
    <xf numFmtId="179" fontId="76" fillId="33" borderId="13" xfId="42" applyNumberFormat="1" applyFont="1" applyFill="1" applyBorder="1" applyAlignment="1">
      <alignment horizontal="center" vertical="center"/>
    </xf>
    <xf numFmtId="0" fontId="76" fillId="33" borderId="0" xfId="0" applyFont="1" applyFill="1" applyAlignment="1">
      <alignment/>
    </xf>
    <xf numFmtId="0" fontId="75" fillId="0" borderId="0" xfId="0" applyFont="1" applyFill="1" applyAlignment="1">
      <alignment horizontal="center" vertical="center"/>
    </xf>
    <xf numFmtId="179" fontId="75" fillId="0" borderId="0" xfId="42" applyNumberFormat="1" applyFont="1" applyFill="1" applyAlignment="1">
      <alignment horizontal="center" vertical="center"/>
    </xf>
    <xf numFmtId="0" fontId="75" fillId="0" borderId="10" xfId="0" applyFont="1" applyBorder="1" applyAlignment="1">
      <alignment wrapText="1"/>
    </xf>
    <xf numFmtId="0" fontId="75" fillId="0" borderId="0" xfId="0" applyFont="1" applyAlignment="1">
      <alignment wrapText="1"/>
    </xf>
    <xf numFmtId="0" fontId="10" fillId="0" borderId="0" xfId="0" applyFont="1" applyFill="1" applyBorder="1" applyAlignment="1" applyProtection="1">
      <alignment vertical="center" wrapText="1"/>
      <protection/>
    </xf>
    <xf numFmtId="0" fontId="75" fillId="0" borderId="18" xfId="0" applyFont="1" applyBorder="1" applyAlignment="1">
      <alignment wrapText="1"/>
    </xf>
    <xf numFmtId="0" fontId="75" fillId="0" borderId="11" xfId="0" applyFont="1" applyBorder="1" applyAlignment="1">
      <alignment wrapText="1"/>
    </xf>
    <xf numFmtId="0" fontId="75" fillId="0" borderId="14" xfId="0" applyFont="1" applyBorder="1" applyAlignment="1">
      <alignment wrapText="1"/>
    </xf>
    <xf numFmtId="0" fontId="75" fillId="0" borderId="12" xfId="0" applyFont="1" applyBorder="1" applyAlignment="1">
      <alignment wrapText="1"/>
    </xf>
    <xf numFmtId="0" fontId="75" fillId="0" borderId="13" xfId="0" applyFont="1" applyBorder="1" applyAlignment="1">
      <alignment wrapText="1"/>
    </xf>
    <xf numFmtId="0" fontId="76" fillId="33" borderId="0" xfId="0" applyFont="1" applyFill="1" applyAlignment="1">
      <alignment wrapText="1"/>
    </xf>
    <xf numFmtId="0" fontId="75" fillId="33" borderId="0" xfId="0" applyFont="1" applyFill="1" applyAlignment="1">
      <alignment wrapText="1"/>
    </xf>
    <xf numFmtId="0" fontId="75" fillId="0" borderId="18" xfId="0" applyFont="1" applyBorder="1" applyAlignment="1">
      <alignment horizontal="left" vertical="center" wrapText="1"/>
    </xf>
    <xf numFmtId="0" fontId="76" fillId="33" borderId="14" xfId="0" applyFont="1" applyFill="1" applyBorder="1" applyAlignment="1">
      <alignment horizontal="left" vertical="center" wrapText="1" indent="2"/>
    </xf>
    <xf numFmtId="0" fontId="76" fillId="33" borderId="12" xfId="0" applyFont="1" applyFill="1" applyBorder="1" applyAlignment="1">
      <alignment wrapText="1"/>
    </xf>
    <xf numFmtId="0" fontId="76" fillId="33" borderId="13" xfId="0" applyFont="1" applyFill="1" applyBorder="1" applyAlignment="1">
      <alignment wrapText="1"/>
    </xf>
    <xf numFmtId="0" fontId="11" fillId="0" borderId="0" xfId="0" applyFont="1" applyFill="1" applyBorder="1" applyAlignment="1" applyProtection="1">
      <alignment vertical="center" wrapText="1"/>
      <protection/>
    </xf>
    <xf numFmtId="0" fontId="75" fillId="0" borderId="0" xfId="0" applyFont="1" applyAlignment="1">
      <alignment/>
    </xf>
    <xf numFmtId="0" fontId="20" fillId="35" borderId="10" xfId="0" applyFont="1" applyFill="1" applyBorder="1" applyAlignment="1">
      <alignment horizontal="left" vertical="center"/>
    </xf>
    <xf numFmtId="0" fontId="75" fillId="35" borderId="0" xfId="0" applyFont="1" applyFill="1" applyAlignment="1">
      <alignment/>
    </xf>
    <xf numFmtId="0" fontId="75" fillId="0" borderId="0" xfId="0" applyFont="1" applyFill="1" applyAlignment="1">
      <alignment/>
    </xf>
    <xf numFmtId="0" fontId="76" fillId="33" borderId="0" xfId="0" applyFont="1" applyFill="1" applyAlignment="1">
      <alignment horizontal="center" vertical="center"/>
    </xf>
    <xf numFmtId="0" fontId="54" fillId="33" borderId="10"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75" fillId="33" borderId="0" xfId="0" applyFont="1" applyFill="1" applyAlignment="1">
      <alignment horizontal="center" vertical="center"/>
    </xf>
    <xf numFmtId="0" fontId="75" fillId="33" borderId="0" xfId="0" applyFont="1" applyFill="1" applyAlignment="1">
      <alignment horizontal="center"/>
    </xf>
    <xf numFmtId="0" fontId="8" fillId="33" borderId="16" xfId="0" applyFont="1" applyFill="1" applyBorder="1" applyAlignment="1">
      <alignment horizontal="center" vertical="center" wrapText="1"/>
    </xf>
    <xf numFmtId="172" fontId="8" fillId="33" borderId="15" xfId="42" applyNumberFormat="1" applyFont="1" applyFill="1" applyBorder="1" applyAlignment="1">
      <alignment horizontal="center" vertical="center" wrapText="1"/>
    </xf>
    <xf numFmtId="0" fontId="8" fillId="0" borderId="10" xfId="56" applyFont="1" applyFill="1" applyBorder="1" applyAlignment="1" applyProtection="1">
      <alignment horizontal="center" vertical="center" wrapText="1"/>
      <protection/>
    </xf>
    <xf numFmtId="0" fontId="8" fillId="0" borderId="10" xfId="56" applyFont="1" applyFill="1" applyBorder="1" applyAlignment="1" applyProtection="1">
      <alignment vertical="center" wrapText="1"/>
      <protection/>
    </xf>
    <xf numFmtId="185" fontId="8" fillId="0" borderId="10" xfId="42" applyNumberFormat="1" applyFont="1" applyFill="1" applyBorder="1" applyAlignment="1" applyProtection="1">
      <alignment horizontal="right" vertical="center" wrapText="1"/>
      <protection/>
    </xf>
    <xf numFmtId="179" fontId="23" fillId="0" borderId="10" xfId="42" applyNumberFormat="1" applyFont="1" applyFill="1" applyBorder="1" applyAlignment="1" applyProtection="1">
      <alignment horizontal="right" vertical="center" wrapText="1"/>
      <protection/>
    </xf>
    <xf numFmtId="185" fontId="23" fillId="0" borderId="10" xfId="42" applyNumberFormat="1" applyFont="1" applyFill="1" applyBorder="1" applyAlignment="1" applyProtection="1">
      <alignment horizontal="right" vertical="center" wrapText="1"/>
      <protection/>
    </xf>
    <xf numFmtId="179" fontId="8" fillId="0" borderId="10" xfId="42" applyNumberFormat="1" applyFont="1" applyFill="1" applyBorder="1" applyAlignment="1" applyProtection="1">
      <alignment horizontal="right" vertical="center" wrapText="1"/>
      <protection/>
    </xf>
    <xf numFmtId="0" fontId="8" fillId="0" borderId="18" xfId="56" applyFont="1" applyFill="1" applyBorder="1" applyAlignment="1" applyProtection="1">
      <alignment horizontal="left" vertical="center" wrapText="1" indent="1"/>
      <protection/>
    </xf>
    <xf numFmtId="0" fontId="8" fillId="0" borderId="18" xfId="56" applyFont="1" applyFill="1" applyBorder="1" applyAlignment="1" applyProtection="1">
      <alignment horizontal="left" vertical="center" wrapText="1" indent="3"/>
      <protection/>
    </xf>
    <xf numFmtId="0" fontId="23" fillId="0" borderId="18" xfId="56" applyFont="1" applyFill="1" applyBorder="1" applyAlignment="1" applyProtection="1">
      <alignment horizontal="left" vertical="center" wrapText="1" indent="4"/>
      <protection/>
    </xf>
    <xf numFmtId="172" fontId="8" fillId="0" borderId="10" xfId="42" applyNumberFormat="1" applyFont="1" applyFill="1" applyBorder="1" applyAlignment="1">
      <alignment horizontal="center" vertical="center" wrapText="1"/>
    </xf>
    <xf numFmtId="172" fontId="8" fillId="0" borderId="11" xfId="42" applyNumberFormat="1" applyFont="1" applyFill="1" applyBorder="1" applyAlignment="1">
      <alignment horizontal="center" vertical="center" wrapText="1"/>
    </xf>
    <xf numFmtId="179" fontId="8" fillId="36" borderId="10" xfId="42" applyNumberFormat="1" applyFont="1" applyFill="1" applyBorder="1" applyAlignment="1" applyProtection="1">
      <alignment horizontal="right" vertical="center" wrapText="1"/>
      <protection/>
    </xf>
    <xf numFmtId="0" fontId="8" fillId="36" borderId="14" xfId="56" applyFont="1" applyFill="1" applyBorder="1" applyAlignment="1" applyProtection="1">
      <alignment horizontal="left" vertical="center" wrapText="1"/>
      <protection/>
    </xf>
    <xf numFmtId="173" fontId="8" fillId="36" borderId="12" xfId="42" applyNumberFormat="1" applyFont="1" applyFill="1" applyBorder="1" applyAlignment="1" applyProtection="1">
      <alignment horizontal="right" vertical="center" wrapText="1"/>
      <protection/>
    </xf>
    <xf numFmtId="0" fontId="3" fillId="0" borderId="18"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pplyProtection="1">
      <alignment horizontal="left" vertical="center" wrapText="1" indent="1"/>
      <protection/>
    </xf>
    <xf numFmtId="0" fontId="6" fillId="0" borderId="10" xfId="0" applyFont="1" applyFill="1" applyBorder="1" applyAlignment="1" applyProtection="1">
      <alignment horizontal="left" vertical="center" wrapText="1" indent="2"/>
      <protection/>
    </xf>
    <xf numFmtId="0" fontId="7" fillId="0" borderId="10" xfId="0" applyFont="1" applyFill="1" applyBorder="1" applyAlignment="1" applyProtection="1">
      <alignment horizontal="left" vertical="center" wrapText="1" indent="2"/>
      <protection/>
    </xf>
    <xf numFmtId="172" fontId="8" fillId="33" borderId="16" xfId="42" applyNumberFormat="1" applyFont="1" applyFill="1" applyBorder="1" applyAlignment="1">
      <alignment horizontal="center" vertical="center" wrapText="1"/>
    </xf>
    <xf numFmtId="0" fontId="4" fillId="0" borderId="12" xfId="0" applyFont="1" applyFill="1" applyBorder="1" applyAlignment="1" applyProtection="1">
      <alignment horizontal="left" vertical="center" wrapText="1" indent="1"/>
      <protection/>
    </xf>
    <xf numFmtId="172" fontId="8" fillId="33" borderId="17" xfId="42" applyNumberFormat="1" applyFont="1" applyFill="1" applyBorder="1" applyAlignment="1">
      <alignment horizontal="center" vertical="center" wrapText="1"/>
    </xf>
    <xf numFmtId="0" fontId="82" fillId="0" borderId="0" xfId="0" applyFont="1" applyFill="1" applyAlignment="1" applyProtection="1">
      <alignment/>
      <protection/>
    </xf>
    <xf numFmtId="0" fontId="82" fillId="0" borderId="0" xfId="0" applyFont="1" applyAlignment="1">
      <alignment wrapText="1"/>
    </xf>
    <xf numFmtId="0" fontId="76" fillId="33" borderId="19" xfId="0" applyFont="1" applyFill="1" applyBorder="1" applyAlignment="1">
      <alignment horizontal="center" vertical="center" wrapText="1"/>
    </xf>
    <xf numFmtId="0" fontId="75" fillId="0" borderId="20" xfId="0" applyFont="1" applyBorder="1" applyAlignment="1">
      <alignment wrapText="1"/>
    </xf>
    <xf numFmtId="0" fontId="55" fillId="33" borderId="15"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19" fillId="35" borderId="18" xfId="0" applyFont="1" applyFill="1" applyBorder="1" applyAlignment="1">
      <alignment horizontal="center" vertical="center"/>
    </xf>
    <xf numFmtId="0" fontId="20" fillId="35" borderId="11" xfId="0" applyFont="1" applyFill="1" applyBorder="1" applyAlignment="1">
      <alignment horizontal="center" vertical="center"/>
    </xf>
    <xf numFmtId="0" fontId="19" fillId="35" borderId="14" xfId="0" applyFont="1" applyFill="1" applyBorder="1" applyAlignment="1">
      <alignment horizontal="center" vertical="center"/>
    </xf>
    <xf numFmtId="0" fontId="20" fillId="35" borderId="12" xfId="0" applyFont="1" applyFill="1" applyBorder="1" applyAlignment="1">
      <alignment horizontal="left" vertical="center"/>
    </xf>
    <xf numFmtId="0" fontId="20" fillId="35" borderId="13" xfId="0" applyFont="1" applyFill="1" applyBorder="1" applyAlignment="1">
      <alignment horizontal="center" vertical="center"/>
    </xf>
    <xf numFmtId="0" fontId="83" fillId="33" borderId="10"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17"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76" fillId="33" borderId="21" xfId="0" applyFont="1" applyFill="1" applyBorder="1" applyAlignment="1">
      <alignment horizontal="left" vertical="center" wrapText="1" indent="2"/>
    </xf>
    <xf numFmtId="0" fontId="83" fillId="33" borderId="18" xfId="0" applyFont="1" applyFill="1" applyBorder="1" applyAlignment="1">
      <alignment horizontal="center" vertical="center" wrapText="1"/>
    </xf>
    <xf numFmtId="0" fontId="75" fillId="33" borderId="22" xfId="0" applyFont="1" applyFill="1" applyBorder="1" applyAlignment="1">
      <alignment horizontal="left" vertical="center" wrapText="1"/>
    </xf>
    <xf numFmtId="0" fontId="76" fillId="33" borderId="23" xfId="0" applyFont="1" applyFill="1" applyBorder="1" applyAlignment="1">
      <alignment horizontal="center" vertical="center"/>
    </xf>
    <xf numFmtId="43" fontId="75" fillId="0" borderId="0" xfId="0" applyNumberFormat="1" applyFont="1" applyAlignment="1">
      <alignment wrapText="1"/>
    </xf>
    <xf numFmtId="0" fontId="75" fillId="0" borderId="24" xfId="0" applyFont="1" applyFill="1" applyBorder="1" applyAlignment="1">
      <alignment horizontal="left" vertical="center" wrapText="1"/>
    </xf>
    <xf numFmtId="43" fontId="75" fillId="0" borderId="18" xfId="42" applyFont="1" applyFill="1" applyBorder="1" applyAlignment="1">
      <alignment horizontal="left" wrapText="1"/>
    </xf>
    <xf numFmtId="43" fontId="75" fillId="0" borderId="10" xfId="42" applyFont="1" applyFill="1" applyBorder="1" applyAlignment="1">
      <alignment horizontal="left" wrapText="1"/>
    </xf>
    <xf numFmtId="43" fontId="75" fillId="0" borderId="11" xfId="42" applyFont="1" applyFill="1" applyBorder="1" applyAlignment="1">
      <alignment wrapText="1"/>
    </xf>
    <xf numFmtId="43" fontId="75" fillId="0" borderId="18" xfId="42" applyFont="1" applyFill="1" applyBorder="1" applyAlignment="1">
      <alignment wrapText="1"/>
    </xf>
    <xf numFmtId="43" fontId="75" fillId="0" borderId="10" xfId="42" applyFont="1" applyFill="1" applyBorder="1" applyAlignment="1">
      <alignment wrapText="1"/>
    </xf>
    <xf numFmtId="0" fontId="54" fillId="0" borderId="0" xfId="0" applyFont="1" applyFill="1" applyAlignment="1" applyProtection="1">
      <alignment/>
      <protection/>
    </xf>
    <xf numFmtId="0" fontId="23" fillId="0" borderId="0" xfId="0" applyFont="1" applyFill="1" applyBorder="1" applyAlignment="1">
      <alignment/>
    </xf>
    <xf numFmtId="0" fontId="8" fillId="0" borderId="10" xfId="0" applyFont="1" applyFill="1" applyBorder="1" applyAlignment="1">
      <alignment horizontal="center" vertical="center" wrapText="1"/>
    </xf>
    <xf numFmtId="0" fontId="8" fillId="33" borderId="18" xfId="56" applyFont="1" applyFill="1" applyBorder="1" applyAlignment="1" applyProtection="1">
      <alignment horizontal="left" vertical="center" wrapText="1"/>
      <protection/>
    </xf>
    <xf numFmtId="0" fontId="8" fillId="33" borderId="10" xfId="0" applyFont="1" applyFill="1" applyBorder="1" applyAlignment="1">
      <alignment/>
    </xf>
    <xf numFmtId="188" fontId="8" fillId="33" borderId="10" xfId="0" applyNumberFormat="1" applyFont="1" applyFill="1" applyBorder="1" applyAlignment="1">
      <alignment/>
    </xf>
    <xf numFmtId="0" fontId="8" fillId="33" borderId="11" xfId="0" applyFont="1" applyFill="1" applyBorder="1" applyAlignment="1">
      <alignment/>
    </xf>
    <xf numFmtId="0" fontId="8" fillId="33" borderId="0" xfId="0" applyFont="1" applyFill="1" applyBorder="1" applyAlignment="1">
      <alignment/>
    </xf>
    <xf numFmtId="0" fontId="8" fillId="0" borderId="10" xfId="0" applyFont="1" applyFill="1" applyBorder="1" applyAlignment="1">
      <alignment/>
    </xf>
    <xf numFmtId="0" fontId="8" fillId="0" borderId="11" xfId="0" applyFont="1" applyFill="1" applyBorder="1" applyAlignment="1">
      <alignment/>
    </xf>
    <xf numFmtId="0" fontId="8" fillId="0" borderId="0" xfId="0" applyFont="1" applyFill="1" applyBorder="1" applyAlignment="1">
      <alignment/>
    </xf>
    <xf numFmtId="0" fontId="23" fillId="0" borderId="18" xfId="56" applyFont="1" applyFill="1" applyBorder="1" applyAlignment="1" applyProtection="1">
      <alignment horizontal="left" vertical="center" indent="3"/>
      <protection/>
    </xf>
    <xf numFmtId="0" fontId="23" fillId="0" borderId="10" xfId="0" applyFont="1" applyFill="1" applyBorder="1" applyAlignment="1">
      <alignment/>
    </xf>
    <xf numFmtId="188" fontId="8" fillId="0" borderId="10" xfId="0" applyNumberFormat="1" applyFont="1" applyFill="1" applyBorder="1" applyAlignment="1">
      <alignment/>
    </xf>
    <xf numFmtId="0" fontId="23" fillId="0" borderId="11" xfId="0" applyFont="1" applyFill="1" applyBorder="1" applyAlignment="1">
      <alignment/>
    </xf>
    <xf numFmtId="0" fontId="23" fillId="0" borderId="18" xfId="56" applyFont="1" applyFill="1" applyBorder="1" applyAlignment="1" applyProtection="1">
      <alignment horizontal="left" vertical="center" wrapText="1" indent="3"/>
      <protection/>
    </xf>
    <xf numFmtId="0" fontId="30" fillId="0" borderId="18" xfId="56" applyFont="1" applyFill="1" applyBorder="1" applyAlignment="1" applyProtection="1">
      <alignment horizontal="left" vertical="center" wrapText="1" indent="3"/>
      <protection/>
    </xf>
    <xf numFmtId="188" fontId="23" fillId="0" borderId="10" xfId="0" applyNumberFormat="1" applyFont="1" applyFill="1" applyBorder="1" applyAlignment="1">
      <alignment/>
    </xf>
    <xf numFmtId="0" fontId="31" fillId="0" borderId="18" xfId="56" applyFont="1" applyFill="1" applyBorder="1" applyAlignment="1" applyProtection="1">
      <alignment horizontal="left" vertical="center" wrapText="1" indent="5"/>
      <protection/>
    </xf>
    <xf numFmtId="179" fontId="23" fillId="0" borderId="10" xfId="42" applyNumberFormat="1" applyFont="1" applyFill="1" applyBorder="1" applyAlignment="1">
      <alignment horizontal="right"/>
    </xf>
    <xf numFmtId="179" fontId="8" fillId="0" borderId="10" xfId="42" applyNumberFormat="1" applyFont="1" applyFill="1" applyBorder="1" applyAlignment="1">
      <alignment horizontal="right"/>
    </xf>
    <xf numFmtId="171" fontId="8" fillId="0" borderId="10" xfId="0" applyNumberFormat="1" applyFont="1" applyFill="1" applyBorder="1" applyAlignment="1">
      <alignment/>
    </xf>
    <xf numFmtId="43" fontId="8" fillId="33" borderId="10" xfId="0" applyNumberFormat="1" applyFont="1" applyFill="1" applyBorder="1" applyAlignment="1">
      <alignment/>
    </xf>
    <xf numFmtId="43" fontId="8" fillId="0" borderId="10" xfId="0" applyNumberFormat="1" applyFont="1" applyFill="1" applyBorder="1" applyAlignment="1">
      <alignment/>
    </xf>
    <xf numFmtId="186" fontId="23" fillId="0" borderId="10" xfId="0" applyNumberFormat="1" applyFont="1" applyFill="1" applyBorder="1" applyAlignment="1">
      <alignment/>
    </xf>
    <xf numFmtId="171" fontId="23" fillId="0" borderId="10" xfId="0" applyNumberFormat="1" applyFont="1" applyFill="1" applyBorder="1" applyAlignment="1">
      <alignment/>
    </xf>
    <xf numFmtId="171" fontId="23" fillId="0" borderId="10" xfId="0" applyNumberFormat="1" applyFont="1" applyFill="1" applyBorder="1" applyAlignment="1">
      <alignment horizontal="center" vertical="center"/>
    </xf>
    <xf numFmtId="43" fontId="23" fillId="0" borderId="10" xfId="42" applyNumberFormat="1" applyFont="1" applyFill="1" applyBorder="1" applyAlignment="1">
      <alignment horizontal="center" vertical="center"/>
    </xf>
    <xf numFmtId="180" fontId="8" fillId="0" borderId="10" xfId="0" applyNumberFormat="1" applyFont="1" applyFill="1" applyBorder="1" applyAlignment="1">
      <alignment/>
    </xf>
    <xf numFmtId="179" fontId="8" fillId="0" borderId="10" xfId="0" applyNumberFormat="1" applyFont="1" applyFill="1" applyBorder="1" applyAlignment="1">
      <alignment/>
    </xf>
    <xf numFmtId="179" fontId="23" fillId="0" borderId="10" xfId="0" applyNumberFormat="1" applyFont="1" applyFill="1" applyBorder="1" applyAlignment="1">
      <alignment/>
    </xf>
    <xf numFmtId="0" fontId="8" fillId="33" borderId="12" xfId="0" applyFont="1" applyFill="1" applyBorder="1" applyAlignment="1">
      <alignment/>
    </xf>
    <xf numFmtId="43" fontId="8" fillId="33" borderId="12" xfId="0" applyNumberFormat="1" applyFont="1" applyFill="1" applyBorder="1" applyAlignment="1">
      <alignment/>
    </xf>
    <xf numFmtId="0" fontId="8" fillId="33" borderId="13" xfId="0" applyFont="1" applyFill="1" applyBorder="1" applyAlignment="1">
      <alignment/>
    </xf>
    <xf numFmtId="0" fontId="5" fillId="35" borderId="10" xfId="0" applyFont="1" applyFill="1" applyBorder="1" applyAlignment="1">
      <alignment vertical="center"/>
    </xf>
    <xf numFmtId="0" fontId="5" fillId="35" borderId="10" xfId="0" applyFont="1" applyFill="1" applyBorder="1" applyAlignment="1">
      <alignment horizontal="center" vertical="center" wrapText="1"/>
    </xf>
    <xf numFmtId="174" fontId="5" fillId="37" borderId="10" xfId="44" applyNumberFormat="1" applyFont="1" applyFill="1" applyBorder="1" applyAlignment="1">
      <alignment horizontal="center" vertical="center" wrapText="1"/>
    </xf>
    <xf numFmtId="0" fontId="77" fillId="33" borderId="25" xfId="0" applyFont="1" applyFill="1" applyBorder="1" applyAlignment="1">
      <alignment horizontal="center" vertical="center"/>
    </xf>
    <xf numFmtId="0" fontId="0" fillId="0" borderId="10" xfId="0" applyFill="1" applyBorder="1" applyAlignment="1" applyProtection="1">
      <alignment/>
      <protection/>
    </xf>
    <xf numFmtId="0" fontId="11" fillId="33" borderId="10" xfId="0" applyFont="1" applyFill="1" applyBorder="1" applyAlignment="1" applyProtection="1">
      <alignment horizontal="center" vertical="center" wrapText="1"/>
      <protection/>
    </xf>
    <xf numFmtId="0" fontId="84" fillId="0" borderId="0" xfId="0" applyFont="1" applyFill="1" applyAlignment="1" applyProtection="1">
      <alignment/>
      <protection/>
    </xf>
    <xf numFmtId="0" fontId="77" fillId="33" borderId="0" xfId="0" applyFont="1" applyFill="1" applyAlignment="1" applyProtection="1">
      <alignment/>
      <protection/>
    </xf>
    <xf numFmtId="49" fontId="32" fillId="35" borderId="26" xfId="0" applyNumberFormat="1" applyFont="1" applyFill="1" applyBorder="1" applyAlignment="1">
      <alignment horizontal="center" vertical="center" wrapText="1"/>
    </xf>
    <xf numFmtId="189" fontId="32" fillId="35" borderId="26" xfId="42" applyNumberFormat="1" applyFont="1" applyFill="1" applyBorder="1" applyAlignment="1">
      <alignment horizontal="center" vertical="center" wrapText="1"/>
    </xf>
    <xf numFmtId="49" fontId="32" fillId="35" borderId="10" xfId="0" applyNumberFormat="1" applyFont="1" applyFill="1" applyBorder="1" applyAlignment="1">
      <alignment horizontal="center" vertical="center" wrapText="1"/>
    </xf>
    <xf numFmtId="0" fontId="77" fillId="0" borderId="0" xfId="0" applyFont="1" applyFill="1" applyAlignment="1" applyProtection="1">
      <alignment/>
      <protection/>
    </xf>
    <xf numFmtId="2" fontId="32" fillId="35" borderId="26" xfId="42" applyNumberFormat="1" applyFont="1" applyFill="1" applyBorder="1" applyAlignment="1">
      <alignment horizontal="center" vertical="center" wrapText="1"/>
    </xf>
    <xf numFmtId="2" fontId="32" fillId="35" borderId="26" xfId="42" applyNumberFormat="1" applyFont="1" applyFill="1" applyBorder="1" applyAlignment="1">
      <alignment horizontal="right" vertical="center" wrapText="1"/>
    </xf>
    <xf numFmtId="2" fontId="32" fillId="35" borderId="10" xfId="42" applyNumberFormat="1" applyFont="1" applyFill="1" applyBorder="1" applyAlignment="1">
      <alignment horizontal="center" vertical="center" wrapText="1"/>
    </xf>
    <xf numFmtId="4" fontId="32" fillId="35" borderId="10" xfId="0" applyNumberFormat="1" applyFont="1" applyFill="1" applyBorder="1" applyAlignment="1">
      <alignment horizontal="center" vertical="center" wrapText="1"/>
    </xf>
    <xf numFmtId="4" fontId="32" fillId="35" borderId="10" xfId="0" applyNumberFormat="1" applyFont="1" applyFill="1" applyBorder="1" applyAlignment="1">
      <alignment horizontal="center" vertical="center" textRotation="90" wrapText="1"/>
    </xf>
    <xf numFmtId="0" fontId="34" fillId="35" borderId="10" xfId="0" applyNumberFormat="1" applyFont="1" applyFill="1" applyBorder="1" applyAlignment="1">
      <alignment horizontal="center" vertical="center" wrapText="1"/>
    </xf>
    <xf numFmtId="0" fontId="34" fillId="35" borderId="11" xfId="0" applyNumberFormat="1" applyFont="1" applyFill="1" applyBorder="1" applyAlignment="1">
      <alignment horizontal="center" vertical="center" wrapText="1"/>
    </xf>
    <xf numFmtId="189" fontId="32" fillId="35" borderId="10" xfId="42" applyNumberFormat="1" applyFont="1" applyFill="1" applyBorder="1" applyAlignment="1">
      <alignment horizontal="center" vertical="center" wrapText="1"/>
    </xf>
    <xf numFmtId="189" fontId="32" fillId="35" borderId="27" xfId="42" applyNumberFormat="1" applyFont="1" applyFill="1" applyBorder="1" applyAlignment="1">
      <alignment horizontal="center" vertical="center" wrapText="1"/>
    </xf>
    <xf numFmtId="4" fontId="35" fillId="35" borderId="10" xfId="0" applyNumberFormat="1" applyFont="1" applyFill="1" applyBorder="1" applyAlignment="1">
      <alignment horizontal="center" vertical="center" wrapText="1"/>
    </xf>
    <xf numFmtId="4" fontId="35" fillId="35" borderId="11" xfId="0" applyNumberFormat="1" applyFont="1" applyFill="1" applyBorder="1" applyAlignment="1">
      <alignment horizontal="center" vertical="center" wrapText="1"/>
    </xf>
    <xf numFmtId="0" fontId="77" fillId="38" borderId="0" xfId="0" applyFont="1" applyFill="1" applyAlignment="1" applyProtection="1">
      <alignment/>
      <protection/>
    </xf>
    <xf numFmtId="0" fontId="34" fillId="38" borderId="10" xfId="0" applyNumberFormat="1" applyFont="1" applyFill="1" applyBorder="1" applyAlignment="1">
      <alignment horizontal="center" vertical="center" wrapText="1"/>
    </xf>
    <xf numFmtId="4" fontId="34" fillId="38" borderId="12" xfId="0" applyNumberFormat="1" applyFont="1" applyFill="1" applyBorder="1" applyAlignment="1">
      <alignment horizontal="center" vertical="center" wrapText="1"/>
    </xf>
    <xf numFmtId="4" fontId="34" fillId="38" borderId="13" xfId="0" applyNumberFormat="1" applyFont="1" applyFill="1" applyBorder="1" applyAlignment="1">
      <alignment horizontal="center" vertical="center" wrapText="1"/>
    </xf>
    <xf numFmtId="2" fontId="32" fillId="38" borderId="10" xfId="42" applyNumberFormat="1" applyFont="1" applyFill="1" applyBorder="1" applyAlignment="1">
      <alignment horizontal="center" vertical="center" wrapText="1"/>
    </xf>
    <xf numFmtId="0" fontId="34" fillId="38" borderId="26" xfId="0" applyNumberFormat="1" applyFont="1" applyFill="1" applyBorder="1" applyAlignment="1">
      <alignment horizontal="center" vertical="center" wrapText="1"/>
    </xf>
    <xf numFmtId="0" fontId="34" fillId="38" borderId="11" xfId="0" applyNumberFormat="1" applyFont="1" applyFill="1" applyBorder="1" applyAlignment="1">
      <alignment horizontal="center" vertical="center" wrapText="1"/>
    </xf>
    <xf numFmtId="4" fontId="35" fillId="38" borderId="10" xfId="0" applyNumberFormat="1" applyFont="1" applyFill="1" applyBorder="1" applyAlignment="1">
      <alignment horizontal="center" vertical="center" wrapText="1"/>
    </xf>
    <xf numFmtId="4" fontId="35" fillId="38" borderId="11" xfId="0" applyNumberFormat="1" applyFont="1" applyFill="1" applyBorder="1" applyAlignment="1">
      <alignment horizontal="center" vertical="center" wrapText="1"/>
    </xf>
    <xf numFmtId="49" fontId="32" fillId="35" borderId="26" xfId="0" applyNumberFormat="1" applyFont="1" applyFill="1" applyBorder="1" applyAlignment="1">
      <alignment horizontal="left" vertical="center" wrapText="1"/>
    </xf>
    <xf numFmtId="0" fontId="32" fillId="35" borderId="10" xfId="0" applyFont="1" applyFill="1" applyBorder="1" applyAlignment="1">
      <alignment horizontal="left" vertical="center" wrapText="1"/>
    </xf>
    <xf numFmtId="189" fontId="32" fillId="35" borderId="26" xfId="42" applyNumberFormat="1" applyFont="1" applyFill="1" applyBorder="1" applyAlignment="1">
      <alignment horizontal="left" vertical="center" wrapText="1"/>
    </xf>
    <xf numFmtId="49" fontId="32" fillId="35" borderId="10" xfId="0" applyNumberFormat="1" applyFont="1" applyFill="1" applyBorder="1" applyAlignment="1">
      <alignment horizontal="left" vertical="center" wrapText="1"/>
    </xf>
    <xf numFmtId="49" fontId="32" fillId="35" borderId="10" xfId="56" applyNumberFormat="1" applyFont="1" applyFill="1" applyBorder="1" applyAlignment="1">
      <alignment horizontal="left" vertical="center" wrapText="1"/>
      <protection/>
    </xf>
    <xf numFmtId="49" fontId="32" fillId="35" borderId="27" xfId="0" applyNumberFormat="1" applyFont="1" applyFill="1" applyBorder="1" applyAlignment="1">
      <alignment horizontal="left" vertical="center" wrapText="1"/>
    </xf>
    <xf numFmtId="49" fontId="32" fillId="35" borderId="26" xfId="0" applyNumberFormat="1" applyFont="1" applyFill="1" applyBorder="1" applyAlignment="1">
      <alignment horizontal="left" vertical="top" wrapText="1"/>
    </xf>
    <xf numFmtId="0" fontId="77" fillId="0" borderId="0" xfId="0" applyFont="1" applyFill="1" applyAlignment="1" applyProtection="1">
      <alignment horizontal="left"/>
      <protection/>
    </xf>
    <xf numFmtId="0" fontId="0" fillId="0" borderId="10" xfId="0" applyFill="1" applyBorder="1" applyAlignment="1" applyProtection="1">
      <alignment horizontal="center"/>
      <protection/>
    </xf>
    <xf numFmtId="0" fontId="75" fillId="0" borderId="0" xfId="0" applyFont="1" applyFill="1" applyAlignment="1" applyProtection="1">
      <alignment horizontal="center"/>
      <protection/>
    </xf>
    <xf numFmtId="0" fontId="76" fillId="0" borderId="28"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right" vertical="center"/>
      <protection/>
    </xf>
    <xf numFmtId="0" fontId="82" fillId="0" borderId="0" xfId="0" applyFont="1" applyFill="1" applyAlignment="1" applyProtection="1">
      <alignment horizontal="right"/>
      <protection/>
    </xf>
    <xf numFmtId="0" fontId="10" fillId="33" borderId="10"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34" fillId="38" borderId="17" xfId="0" applyNumberFormat="1" applyFont="1" applyFill="1" applyBorder="1" applyAlignment="1">
      <alignment horizontal="center" vertical="center" wrapText="1"/>
    </xf>
    <xf numFmtId="0" fontId="34" fillId="38" borderId="11" xfId="0" applyNumberFormat="1" applyFont="1" applyFill="1" applyBorder="1" applyAlignment="1">
      <alignment horizontal="center" vertical="center" wrapText="1"/>
    </xf>
    <xf numFmtId="0" fontId="33" fillId="35" borderId="0" xfId="0" applyFont="1" applyFill="1" applyAlignment="1" applyProtection="1">
      <alignment horizontal="right"/>
      <protection/>
    </xf>
    <xf numFmtId="0" fontId="34" fillId="35" borderId="0" xfId="0" applyFont="1" applyFill="1" applyBorder="1" applyAlignment="1">
      <alignment horizontal="center" vertical="center" wrapText="1"/>
    </xf>
    <xf numFmtId="0" fontId="34" fillId="38" borderId="15" xfId="0" applyNumberFormat="1" applyFont="1" applyFill="1" applyBorder="1" applyAlignment="1">
      <alignment horizontal="center" vertical="center" wrapText="1"/>
    </xf>
    <xf numFmtId="0" fontId="34" fillId="38" borderId="18" xfId="0" applyNumberFormat="1" applyFont="1" applyFill="1" applyBorder="1" applyAlignment="1">
      <alignment horizontal="center" vertical="center" wrapText="1"/>
    </xf>
    <xf numFmtId="0" fontId="34" fillId="38" borderId="16" xfId="0" applyNumberFormat="1" applyFont="1" applyFill="1" applyBorder="1" applyAlignment="1">
      <alignment horizontal="center" vertical="center" wrapText="1"/>
    </xf>
    <xf numFmtId="0" fontId="34" fillId="38" borderId="10" xfId="0" applyNumberFormat="1" applyFont="1" applyFill="1" applyBorder="1" applyAlignment="1">
      <alignment horizontal="center" vertical="center" wrapText="1"/>
    </xf>
    <xf numFmtId="0" fontId="34" fillId="38" borderId="14" xfId="0" applyNumberFormat="1" applyFont="1" applyFill="1" applyBorder="1" applyAlignment="1">
      <alignment horizontal="center" vertical="center" wrapText="1"/>
    </xf>
    <xf numFmtId="0" fontId="34" fillId="38" borderId="12" xfId="0" applyNumberFormat="1" applyFont="1" applyFill="1" applyBorder="1" applyAlignment="1">
      <alignment horizontal="center" vertical="center" wrapText="1"/>
    </xf>
    <xf numFmtId="0" fontId="35" fillId="35" borderId="0" xfId="0" applyNumberFormat="1" applyFont="1" applyFill="1" applyBorder="1" applyAlignment="1">
      <alignment horizontal="justify" vertical="center" wrapText="1"/>
    </xf>
    <xf numFmtId="0" fontId="35" fillId="35" borderId="0" xfId="0" applyNumberFormat="1" applyFont="1" applyFill="1" applyBorder="1" applyAlignment="1">
      <alignment horizontal="justify" vertical="center" wrapText="1"/>
    </xf>
    <xf numFmtId="0" fontId="35" fillId="35" borderId="0" xfId="0" applyFont="1" applyFill="1" applyAlignment="1" applyProtection="1">
      <alignment horizontal="left" vertical="center"/>
      <protection/>
    </xf>
    <xf numFmtId="0" fontId="35" fillId="35" borderId="0" xfId="0" applyFont="1" applyFill="1" applyAlignment="1" applyProtection="1">
      <alignment horizontal="left" vertical="center"/>
      <protection/>
    </xf>
    <xf numFmtId="49" fontId="32" fillId="35" borderId="29" xfId="0" applyNumberFormat="1" applyFont="1" applyFill="1" applyBorder="1" applyAlignment="1">
      <alignment horizontal="left" vertical="center" wrapText="1"/>
    </xf>
    <xf numFmtId="49" fontId="32" fillId="35" borderId="26" xfId="0" applyNumberFormat="1" applyFont="1" applyFill="1" applyBorder="1" applyAlignment="1">
      <alignment horizontal="left" vertical="center" wrapText="1"/>
    </xf>
    <xf numFmtId="49" fontId="32" fillId="35" borderId="27" xfId="0" applyNumberFormat="1" applyFont="1" applyFill="1" applyBorder="1" applyAlignment="1">
      <alignment horizontal="left" vertical="center" wrapText="1"/>
    </xf>
    <xf numFmtId="0" fontId="34" fillId="35" borderId="29" xfId="0" applyNumberFormat="1" applyFont="1" applyFill="1" applyBorder="1" applyAlignment="1">
      <alignment horizontal="center" vertical="center" wrapText="1"/>
    </xf>
    <xf numFmtId="0" fontId="34" fillId="35" borderId="27" xfId="0" applyNumberFormat="1" applyFont="1" applyFill="1" applyBorder="1" applyAlignment="1">
      <alignment horizontal="center" vertical="center" wrapText="1"/>
    </xf>
    <xf numFmtId="0" fontId="34" fillId="35" borderId="26" xfId="0" applyNumberFormat="1" applyFont="1" applyFill="1" applyBorder="1" applyAlignment="1">
      <alignment horizontal="center" vertical="center" wrapText="1"/>
    </xf>
    <xf numFmtId="49" fontId="32" fillId="35" borderId="29" xfId="0" applyNumberFormat="1" applyFont="1" applyFill="1" applyBorder="1" applyAlignment="1">
      <alignment horizontal="center" vertical="center" wrapText="1"/>
    </xf>
    <xf numFmtId="49" fontId="32" fillId="35" borderId="26" xfId="0" applyNumberFormat="1" applyFont="1" applyFill="1" applyBorder="1" applyAlignment="1">
      <alignment horizontal="center" vertical="center" wrapText="1"/>
    </xf>
    <xf numFmtId="49" fontId="32" fillId="38" borderId="30" xfId="0" applyNumberFormat="1" applyFont="1" applyFill="1" applyBorder="1" applyAlignment="1">
      <alignment horizontal="center" vertical="center" wrapText="1"/>
    </xf>
    <xf numFmtId="49" fontId="32" fillId="38" borderId="31" xfId="0" applyNumberFormat="1" applyFont="1" applyFill="1" applyBorder="1" applyAlignment="1">
      <alignment horizontal="center" vertical="center" wrapText="1"/>
    </xf>
    <xf numFmtId="49" fontId="32" fillId="35" borderId="27" xfId="0" applyNumberFormat="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xf>
    <xf numFmtId="0" fontId="83" fillId="0" borderId="0" xfId="0" applyFont="1" applyBorder="1" applyAlignment="1">
      <alignment horizontal="right" vertical="top" wrapText="1"/>
    </xf>
    <xf numFmtId="0" fontId="82" fillId="0" borderId="0" xfId="0" applyFont="1" applyAlignment="1">
      <alignment horizontal="right" wrapText="1"/>
    </xf>
    <xf numFmtId="0" fontId="75" fillId="0" borderId="28" xfId="0" applyFont="1" applyBorder="1" applyAlignment="1">
      <alignment horizontal="left" vertical="center" wrapText="1"/>
    </xf>
    <xf numFmtId="174" fontId="5" fillId="37" borderId="32" xfId="44" applyNumberFormat="1" applyFont="1" applyFill="1" applyBorder="1" applyAlignment="1">
      <alignment horizontal="center" vertical="center" wrapText="1"/>
    </xf>
    <xf numFmtId="174" fontId="5" fillId="37" borderId="33" xfId="44" applyNumberFormat="1" applyFont="1" applyFill="1" applyBorder="1" applyAlignment="1">
      <alignment horizontal="center" vertical="center" wrapText="1"/>
    </xf>
    <xf numFmtId="174" fontId="5" fillId="37" borderId="34" xfId="44"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85" fillId="0" borderId="0" xfId="0" applyFont="1" applyBorder="1" applyAlignment="1">
      <alignment horizontal="center" vertical="center" wrapText="1"/>
    </xf>
    <xf numFmtId="0" fontId="76" fillId="33" borderId="14"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10"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26" fillId="0" borderId="0" xfId="0" applyFont="1" applyBorder="1" applyAlignment="1">
      <alignment horizontal="right" vertical="center" wrapText="1"/>
    </xf>
    <xf numFmtId="0" fontId="75" fillId="0" borderId="0" xfId="0" applyFont="1" applyFill="1" applyAlignment="1" applyProtection="1">
      <alignment horizontal="left" vertical="center"/>
      <protection/>
    </xf>
    <xf numFmtId="0" fontId="0" fillId="0" borderId="0" xfId="0" applyAlignment="1">
      <alignment horizontal="left"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3" fillId="0" borderId="35" xfId="0" applyFont="1" applyBorder="1" applyAlignment="1">
      <alignment horizontal="right"/>
    </xf>
    <xf numFmtId="0" fontId="85" fillId="0" borderId="0" xfId="0" applyFont="1" applyAlignment="1">
      <alignment horizontal="center" vertical="center" wrapText="1"/>
    </xf>
    <xf numFmtId="0" fontId="0" fillId="0" borderId="28" xfId="0" applyBorder="1" applyAlignment="1">
      <alignment horizontal="left" vertical="center" wrapText="1"/>
    </xf>
    <xf numFmtId="0" fontId="23" fillId="0" borderId="16" xfId="0" applyFont="1" applyFill="1" applyBorder="1" applyAlignment="1">
      <alignment horizontal="center"/>
    </xf>
    <xf numFmtId="0" fontId="23" fillId="0" borderId="10" xfId="0" applyFont="1" applyFill="1" applyBorder="1" applyAlignment="1">
      <alignment horizontal="center"/>
    </xf>
    <xf numFmtId="0" fontId="23" fillId="0" borderId="12" xfId="0" applyFont="1" applyFill="1" applyBorder="1" applyAlignment="1">
      <alignment horizontal="center"/>
    </xf>
    <xf numFmtId="0" fontId="8" fillId="0" borderId="16" xfId="0" applyFont="1" applyFill="1" applyBorder="1" applyAlignment="1">
      <alignment horizontal="center"/>
    </xf>
    <xf numFmtId="0" fontId="8" fillId="0" borderId="16" xfId="0" applyFont="1" applyFill="1" applyBorder="1" applyAlignment="1">
      <alignment horizontal="center" vertical="center" wrapText="1"/>
    </xf>
    <xf numFmtId="0" fontId="27" fillId="0" borderId="0" xfId="0" applyFont="1" applyFill="1" applyAlignment="1" applyProtection="1">
      <alignment horizontal="right"/>
      <protection/>
    </xf>
    <xf numFmtId="0" fontId="8" fillId="0" borderId="15" xfId="56" applyFont="1" applyFill="1" applyBorder="1" applyAlignment="1" applyProtection="1">
      <alignment horizontal="center" vertical="center" wrapText="1"/>
      <protection/>
    </xf>
    <xf numFmtId="0" fontId="8" fillId="0" borderId="18" xfId="56" applyFont="1" applyFill="1" applyBorder="1" applyAlignment="1" applyProtection="1">
      <alignment horizontal="center" vertical="center" wrapText="1"/>
      <protection/>
    </xf>
    <xf numFmtId="0" fontId="23" fillId="0" borderId="28" xfId="0" applyFont="1" applyFill="1" applyBorder="1" applyAlignment="1">
      <alignment horizontal="left" vertical="center"/>
    </xf>
    <xf numFmtId="0" fontId="23" fillId="0" borderId="0" xfId="0" applyFont="1" applyFill="1" applyBorder="1" applyAlignment="1">
      <alignment horizontal="left" vertical="center"/>
    </xf>
    <xf numFmtId="0" fontId="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0" xfId="0" applyFont="1" applyFill="1" applyBorder="1" applyAlignment="1">
      <alignment horizontal="right"/>
    </xf>
    <xf numFmtId="0" fontId="10" fillId="0" borderId="0" xfId="0" applyFont="1" applyBorder="1" applyAlignment="1">
      <alignment horizontal="left" vertical="center" wrapText="1"/>
    </xf>
    <xf numFmtId="0" fontId="75" fillId="0" borderId="0" xfId="0" applyFont="1" applyBorder="1" applyAlignment="1">
      <alignment horizontal="left" vertical="center" wrapText="1"/>
    </xf>
    <xf numFmtId="0" fontId="76" fillId="33" borderId="15"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17" xfId="0" applyFont="1" applyFill="1" applyBorder="1" applyAlignment="1">
      <alignment horizontal="center" vertical="center" wrapText="1"/>
    </xf>
    <xf numFmtId="0" fontId="76" fillId="33" borderId="36" xfId="0" applyFont="1" applyFill="1" applyBorder="1" applyAlignment="1">
      <alignment horizontal="center" vertical="center" wrapText="1"/>
    </xf>
    <xf numFmtId="0" fontId="76" fillId="33" borderId="24" xfId="0" applyFont="1" applyFill="1" applyBorder="1" applyAlignment="1">
      <alignment horizontal="center" vertical="center" wrapText="1"/>
    </xf>
    <xf numFmtId="0" fontId="11" fillId="0" borderId="0" xfId="0" applyFont="1" applyBorder="1" applyAlignment="1">
      <alignment horizontal="left" wrapText="1"/>
    </xf>
    <xf numFmtId="0" fontId="75" fillId="0" borderId="0" xfId="0" applyFont="1" applyBorder="1" applyAlignment="1">
      <alignment horizontal="left" wrapText="1"/>
    </xf>
    <xf numFmtId="0" fontId="75" fillId="0" borderId="28" xfId="0" applyFont="1" applyBorder="1" applyAlignment="1">
      <alignment horizontal="left" wrapText="1"/>
    </xf>
    <xf numFmtId="0" fontId="85" fillId="0" borderId="0" xfId="0" applyFont="1" applyFill="1" applyBorder="1" applyAlignment="1">
      <alignment horizontal="center" vertical="center" wrapText="1"/>
    </xf>
    <xf numFmtId="0" fontId="85" fillId="0" borderId="0" xfId="0" applyFont="1" applyFill="1" applyAlignment="1">
      <alignment horizontal="center" vertical="center" wrapText="1"/>
    </xf>
    <xf numFmtId="0" fontId="83" fillId="0" borderId="37" xfId="0" applyFont="1" applyBorder="1" applyAlignment="1">
      <alignment horizontal="right" vertical="center"/>
    </xf>
    <xf numFmtId="0" fontId="75" fillId="0" borderId="38" xfId="0" applyFont="1" applyBorder="1" applyAlignment="1">
      <alignment horizontal="left" vertical="center" wrapText="1"/>
    </xf>
    <xf numFmtId="0" fontId="75" fillId="0" borderId="38" xfId="0" applyFont="1" applyBorder="1" applyAlignment="1">
      <alignment horizontal="left" vertical="center"/>
    </xf>
    <xf numFmtId="0" fontId="83" fillId="0" borderId="0" xfId="0" applyFont="1" applyBorder="1" applyAlignment="1">
      <alignment horizontal="right" vertical="center"/>
    </xf>
    <xf numFmtId="0" fontId="82" fillId="0" borderId="0" xfId="0" applyFont="1" applyAlignment="1">
      <alignment horizontal="right" vertical="center" wrapText="1"/>
    </xf>
    <xf numFmtId="0" fontId="10" fillId="0" borderId="0" xfId="0" applyFont="1" applyBorder="1" applyAlignment="1">
      <alignment horizontal="left" vertical="center"/>
    </xf>
    <xf numFmtId="0" fontId="75" fillId="0" borderId="0" xfId="0" applyFont="1" applyBorder="1" applyAlignment="1">
      <alignment horizontal="left" vertical="center"/>
    </xf>
    <xf numFmtId="0" fontId="73" fillId="33" borderId="16"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39" xfId="0" applyFont="1" applyFill="1" applyBorder="1" applyAlignment="1">
      <alignment horizontal="center" vertical="center" wrapText="1"/>
    </xf>
    <xf numFmtId="0" fontId="73" fillId="33" borderId="26" xfId="0" applyFont="1" applyFill="1" applyBorder="1" applyAlignment="1">
      <alignment horizontal="center" vertical="center" wrapText="1"/>
    </xf>
    <xf numFmtId="0" fontId="82"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73" fillId="33" borderId="15"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86" fillId="0" borderId="35" xfId="0" applyFont="1" applyBorder="1" applyAlignment="1">
      <alignment horizontal="right" wrapText="1"/>
    </xf>
    <xf numFmtId="0" fontId="73" fillId="33" borderId="40" xfId="0" applyFont="1" applyFill="1" applyBorder="1" applyAlignment="1">
      <alignment horizontal="center" wrapText="1"/>
    </xf>
    <xf numFmtId="0" fontId="73" fillId="33" borderId="41" xfId="0" applyFont="1" applyFill="1" applyBorder="1" applyAlignment="1">
      <alignment horizontal="center" wrapText="1"/>
    </xf>
    <xf numFmtId="0" fontId="73" fillId="33" borderId="20" xfId="0" applyFont="1" applyFill="1" applyBorder="1" applyAlignment="1">
      <alignment horizontal="center" wrapText="1"/>
    </xf>
    <xf numFmtId="0" fontId="76" fillId="33" borderId="10" xfId="0" applyFont="1" applyFill="1" applyBorder="1" applyAlignment="1">
      <alignment horizontal="center" vertical="center" wrapText="1"/>
    </xf>
    <xf numFmtId="179" fontId="76" fillId="33" borderId="16" xfId="42" applyNumberFormat="1" applyFont="1" applyFill="1" applyBorder="1" applyAlignment="1">
      <alignment horizontal="center" vertical="center" wrapText="1"/>
    </xf>
    <xf numFmtId="179" fontId="76" fillId="33" borderId="10" xfId="42" applyNumberFormat="1"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10" fillId="0" borderId="28" xfId="0" applyFont="1" applyFill="1" applyBorder="1" applyAlignment="1">
      <alignment horizontal="left" vertical="center"/>
    </xf>
    <xf numFmtId="0" fontId="75" fillId="0" borderId="28" xfId="0" applyFont="1" applyFill="1" applyBorder="1" applyAlignment="1">
      <alignment horizontal="left" vertical="center"/>
    </xf>
    <xf numFmtId="0" fontId="76" fillId="33" borderId="12" xfId="0" applyFont="1" applyFill="1" applyBorder="1" applyAlignment="1">
      <alignment horizontal="center"/>
    </xf>
    <xf numFmtId="0" fontId="83" fillId="0" borderId="0" xfId="0" applyFont="1" applyFill="1" applyBorder="1" applyAlignment="1">
      <alignment horizontal="right"/>
    </xf>
    <xf numFmtId="0" fontId="76" fillId="33" borderId="15" xfId="0" applyFont="1" applyFill="1" applyBorder="1" applyAlignment="1">
      <alignment horizontal="center" vertical="center"/>
    </xf>
    <xf numFmtId="0" fontId="76" fillId="33"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L161"/>
  <sheetViews>
    <sheetView view="pageBreakPreview" zoomScaleSheetLayoutView="100" zoomScalePageLayoutView="0" workbookViewId="0" topLeftCell="A1">
      <selection activeCell="H9" sqref="H9"/>
    </sheetView>
  </sheetViews>
  <sheetFormatPr defaultColWidth="9.140625" defaultRowHeight="15"/>
  <cols>
    <col min="1" max="1" width="15.28125" style="13" customWidth="1"/>
    <col min="2" max="2" width="16.57421875" style="209" customWidth="1"/>
    <col min="3" max="3" width="21.28125" style="13" customWidth="1"/>
    <col min="4" max="4" width="12.7109375" style="209" customWidth="1"/>
    <col min="5" max="5" width="11.28125" style="209" customWidth="1"/>
    <col min="6" max="6" width="36.421875" style="209" customWidth="1"/>
    <col min="7" max="7" width="27.421875" style="209" customWidth="1"/>
    <col min="8" max="10" width="9.57421875" style="13" customWidth="1"/>
    <col min="11" max="11" width="11.57421875" style="13" customWidth="1"/>
    <col min="12" max="12" width="19.57421875" style="13" customWidth="1"/>
    <col min="13" max="16384" width="9.140625" style="13" customWidth="1"/>
  </cols>
  <sheetData>
    <row r="1" spans="1:12" ht="26.25" customHeight="1">
      <c r="A1" s="214" t="s">
        <v>125</v>
      </c>
      <c r="B1" s="214"/>
      <c r="C1" s="214"/>
      <c r="D1" s="214"/>
      <c r="E1" s="214"/>
      <c r="F1" s="214"/>
      <c r="G1" s="214"/>
      <c r="H1" s="214"/>
      <c r="I1" s="214"/>
      <c r="J1" s="214"/>
      <c r="K1" s="214"/>
      <c r="L1" s="214"/>
    </row>
    <row r="2" spans="1:12" s="17" customFormat="1" ht="58.5" customHeight="1">
      <c r="A2" s="211" t="s">
        <v>609</v>
      </c>
      <c r="B2" s="212"/>
      <c r="C2" s="212"/>
      <c r="D2" s="212"/>
      <c r="E2" s="212"/>
      <c r="F2" s="212"/>
      <c r="G2" s="212"/>
      <c r="H2" s="212"/>
      <c r="I2" s="212"/>
      <c r="J2" s="212"/>
      <c r="K2" s="212"/>
      <c r="L2" s="212"/>
    </row>
    <row r="3" spans="1:12" s="16" customFormat="1" ht="12" thickBot="1">
      <c r="A3" s="213" t="s">
        <v>28</v>
      </c>
      <c r="B3" s="213"/>
      <c r="C3" s="213"/>
      <c r="D3" s="213"/>
      <c r="E3" s="213"/>
      <c r="F3" s="213"/>
      <c r="G3" s="213"/>
      <c r="H3" s="213"/>
      <c r="I3" s="213"/>
      <c r="J3" s="213"/>
      <c r="K3" s="213"/>
      <c r="L3" s="213"/>
    </row>
    <row r="4" spans="1:12" s="14" customFormat="1" ht="53.25" customHeight="1">
      <c r="A4" s="10" t="s">
        <v>15</v>
      </c>
      <c r="B4" s="11" t="s">
        <v>16</v>
      </c>
      <c r="C4" s="11" t="s">
        <v>17</v>
      </c>
      <c r="D4" s="11" t="s">
        <v>18</v>
      </c>
      <c r="E4" s="11" t="s">
        <v>19</v>
      </c>
      <c r="F4" s="11" t="s">
        <v>20</v>
      </c>
      <c r="G4" s="11" t="s">
        <v>21</v>
      </c>
      <c r="H4" s="11" t="s">
        <v>22</v>
      </c>
      <c r="I4" s="11" t="s">
        <v>23</v>
      </c>
      <c r="J4" s="11" t="s">
        <v>24</v>
      </c>
      <c r="K4" s="11" t="s">
        <v>25</v>
      </c>
      <c r="L4" s="12" t="s">
        <v>26</v>
      </c>
    </row>
    <row r="5" spans="1:12" ht="15.75" customHeight="1">
      <c r="A5" s="172">
        <v>3100000</v>
      </c>
      <c r="B5" s="208">
        <v>1750</v>
      </c>
      <c r="C5" s="172" t="s">
        <v>212</v>
      </c>
      <c r="D5" s="208" t="s">
        <v>213</v>
      </c>
      <c r="E5" s="208">
        <v>1</v>
      </c>
      <c r="F5" s="208" t="s">
        <v>214</v>
      </c>
      <c r="G5" s="208" t="s">
        <v>215</v>
      </c>
      <c r="H5" s="7"/>
      <c r="I5" s="7"/>
      <c r="J5" s="7"/>
      <c r="K5" s="7"/>
      <c r="L5" s="7"/>
    </row>
    <row r="6" spans="1:12" ht="15.75" customHeight="1">
      <c r="A6" s="172">
        <v>3100000</v>
      </c>
      <c r="B6" s="208">
        <v>210</v>
      </c>
      <c r="C6" s="172" t="s">
        <v>216</v>
      </c>
      <c r="D6" s="208" t="s">
        <v>217</v>
      </c>
      <c r="E6" s="208">
        <v>1</v>
      </c>
      <c r="F6" s="208" t="s">
        <v>218</v>
      </c>
      <c r="G6" s="208" t="s">
        <v>215</v>
      </c>
      <c r="H6" s="7"/>
      <c r="I6" s="7"/>
      <c r="J6" s="7"/>
      <c r="K6" s="7"/>
      <c r="L6" s="7"/>
    </row>
    <row r="7" spans="1:12" ht="15.75" customHeight="1">
      <c r="A7" s="172">
        <v>3200000</v>
      </c>
      <c r="B7" s="208">
        <v>38200</v>
      </c>
      <c r="C7" s="172" t="s">
        <v>212</v>
      </c>
      <c r="D7" s="208" t="s">
        <v>219</v>
      </c>
      <c r="E7" s="208">
        <v>1</v>
      </c>
      <c r="F7" s="208" t="s">
        <v>214</v>
      </c>
      <c r="G7" s="208" t="s">
        <v>215</v>
      </c>
      <c r="H7" s="7"/>
      <c r="I7" s="7"/>
      <c r="J7" s="7"/>
      <c r="K7" s="7"/>
      <c r="L7" s="7"/>
    </row>
    <row r="8" spans="1:12" ht="15.75" customHeight="1">
      <c r="A8" s="172">
        <v>9100000</v>
      </c>
      <c r="B8" s="208">
        <v>28920</v>
      </c>
      <c r="C8" s="172" t="s">
        <v>220</v>
      </c>
      <c r="D8" s="208" t="s">
        <v>221</v>
      </c>
      <c r="E8" s="208">
        <v>1</v>
      </c>
      <c r="F8" s="208"/>
      <c r="G8" s="208" t="s">
        <v>215</v>
      </c>
      <c r="H8" s="7"/>
      <c r="I8" s="7"/>
      <c r="J8" s="7"/>
      <c r="K8" s="7"/>
      <c r="L8" s="7"/>
    </row>
    <row r="9" spans="1:12" ht="15.75" customHeight="1">
      <c r="A9" s="172">
        <v>9200000</v>
      </c>
      <c r="B9" s="208">
        <v>150</v>
      </c>
      <c r="C9" s="172" t="s">
        <v>216</v>
      </c>
      <c r="D9" s="208" t="s">
        <v>217</v>
      </c>
      <c r="E9" s="208">
        <v>1</v>
      </c>
      <c r="F9" s="208" t="s">
        <v>214</v>
      </c>
      <c r="G9" s="208" t="s">
        <v>215</v>
      </c>
      <c r="H9" s="7"/>
      <c r="I9" s="7"/>
      <c r="J9" s="7"/>
      <c r="K9" s="7"/>
      <c r="L9" s="7"/>
    </row>
    <row r="10" spans="1:12" ht="15.75" customHeight="1">
      <c r="A10" s="172">
        <v>15100000</v>
      </c>
      <c r="B10" s="208">
        <v>24240</v>
      </c>
      <c r="C10" s="172" t="s">
        <v>212</v>
      </c>
      <c r="D10" s="208" t="s">
        <v>213</v>
      </c>
      <c r="E10" s="208">
        <v>1</v>
      </c>
      <c r="F10" s="208" t="s">
        <v>214</v>
      </c>
      <c r="G10" s="208" t="s">
        <v>215</v>
      </c>
      <c r="H10" s="7"/>
      <c r="I10" s="7"/>
      <c r="J10" s="7"/>
      <c r="K10" s="7"/>
      <c r="L10" s="7"/>
    </row>
    <row r="11" spans="1:12" ht="15.75" customHeight="1">
      <c r="A11" s="172">
        <v>15200000</v>
      </c>
      <c r="B11" s="208">
        <v>17000</v>
      </c>
      <c r="C11" s="172" t="s">
        <v>212</v>
      </c>
      <c r="D11" s="208" t="s">
        <v>213</v>
      </c>
      <c r="E11" s="208">
        <v>1</v>
      </c>
      <c r="F11" s="208" t="s">
        <v>214</v>
      </c>
      <c r="G11" s="208" t="s">
        <v>215</v>
      </c>
      <c r="H11" s="7"/>
      <c r="I11" s="7"/>
      <c r="J11" s="7"/>
      <c r="K11" s="7"/>
      <c r="L11" s="7"/>
    </row>
    <row r="12" spans="1:12" ht="15.75" customHeight="1">
      <c r="A12" s="172">
        <v>15300000</v>
      </c>
      <c r="B12" s="208">
        <v>13400</v>
      </c>
      <c r="C12" s="172" t="s">
        <v>212</v>
      </c>
      <c r="D12" s="208" t="s">
        <v>213</v>
      </c>
      <c r="E12" s="208">
        <v>1</v>
      </c>
      <c r="F12" s="208" t="s">
        <v>214</v>
      </c>
      <c r="G12" s="208" t="s">
        <v>215</v>
      </c>
      <c r="H12" s="7"/>
      <c r="I12" s="7"/>
      <c r="J12" s="7"/>
      <c r="K12" s="7"/>
      <c r="L12" s="7"/>
    </row>
    <row r="13" spans="1:12" ht="15.75" customHeight="1">
      <c r="A13" s="172">
        <v>15400000</v>
      </c>
      <c r="B13" s="208">
        <v>6240</v>
      </c>
      <c r="C13" s="172" t="s">
        <v>212</v>
      </c>
      <c r="D13" s="208" t="s">
        <v>213</v>
      </c>
      <c r="E13" s="208">
        <v>1</v>
      </c>
      <c r="F13" s="208" t="s">
        <v>214</v>
      </c>
      <c r="G13" s="208" t="s">
        <v>215</v>
      </c>
      <c r="H13" s="7"/>
      <c r="I13" s="7"/>
      <c r="J13" s="7"/>
      <c r="K13" s="7"/>
      <c r="L13" s="7"/>
    </row>
    <row r="14" spans="1:12" ht="15.75" customHeight="1">
      <c r="A14" s="172">
        <v>15500000</v>
      </c>
      <c r="B14" s="208">
        <v>21680</v>
      </c>
      <c r="C14" s="172" t="s">
        <v>212</v>
      </c>
      <c r="D14" s="208" t="s">
        <v>213</v>
      </c>
      <c r="E14" s="208">
        <v>1</v>
      </c>
      <c r="F14" s="208" t="s">
        <v>214</v>
      </c>
      <c r="G14" s="208" t="s">
        <v>215</v>
      </c>
      <c r="H14" s="7"/>
      <c r="I14" s="7"/>
      <c r="J14" s="7"/>
      <c r="K14" s="7"/>
      <c r="L14" s="7"/>
    </row>
    <row r="15" spans="1:12" ht="15.75" customHeight="1">
      <c r="A15" s="172">
        <v>15600000</v>
      </c>
      <c r="B15" s="208">
        <v>2800</v>
      </c>
      <c r="C15" s="172" t="s">
        <v>212</v>
      </c>
      <c r="D15" s="208" t="s">
        <v>213</v>
      </c>
      <c r="E15" s="208">
        <v>1</v>
      </c>
      <c r="F15" s="208" t="s">
        <v>214</v>
      </c>
      <c r="G15" s="208" t="s">
        <v>215</v>
      </c>
      <c r="H15" s="7"/>
      <c r="I15" s="7"/>
      <c r="J15" s="7"/>
      <c r="K15" s="7"/>
      <c r="L15" s="7"/>
    </row>
    <row r="16" spans="1:12" ht="15.75" customHeight="1">
      <c r="A16" s="172">
        <v>15800000</v>
      </c>
      <c r="B16" s="208">
        <v>120</v>
      </c>
      <c r="C16" s="172" t="s">
        <v>216</v>
      </c>
      <c r="D16" s="208" t="s">
        <v>217</v>
      </c>
      <c r="E16" s="208">
        <v>1</v>
      </c>
      <c r="F16" s="208" t="s">
        <v>218</v>
      </c>
      <c r="G16" s="208" t="s">
        <v>215</v>
      </c>
      <c r="H16" s="7"/>
      <c r="I16" s="7"/>
      <c r="J16" s="7"/>
      <c r="K16" s="7"/>
      <c r="L16" s="7"/>
    </row>
    <row r="17" spans="1:12" ht="15.75" customHeight="1">
      <c r="A17" s="172">
        <v>15800000</v>
      </c>
      <c r="B17" s="208">
        <v>18815</v>
      </c>
      <c r="C17" s="172" t="s">
        <v>212</v>
      </c>
      <c r="D17" s="208" t="s">
        <v>213</v>
      </c>
      <c r="E17" s="208">
        <v>1</v>
      </c>
      <c r="F17" s="208" t="s">
        <v>214</v>
      </c>
      <c r="G17" s="208" t="s">
        <v>215</v>
      </c>
      <c r="H17" s="7"/>
      <c r="I17" s="7"/>
      <c r="J17" s="7"/>
      <c r="K17" s="7"/>
      <c r="L17" s="7"/>
    </row>
    <row r="18" spans="1:12" ht="15.75" customHeight="1">
      <c r="A18" s="172">
        <v>15900000</v>
      </c>
      <c r="B18" s="208">
        <v>13790</v>
      </c>
      <c r="C18" s="172" t="s">
        <v>212</v>
      </c>
      <c r="D18" s="208" t="s">
        <v>221</v>
      </c>
      <c r="E18" s="208">
        <v>1</v>
      </c>
      <c r="F18" s="208" t="s">
        <v>214</v>
      </c>
      <c r="G18" s="208" t="s">
        <v>215</v>
      </c>
      <c r="H18" s="7"/>
      <c r="I18" s="7"/>
      <c r="J18" s="7"/>
      <c r="K18" s="7"/>
      <c r="L18" s="7"/>
    </row>
    <row r="19" spans="1:12" ht="15.75" customHeight="1">
      <c r="A19" s="172">
        <v>18900000</v>
      </c>
      <c r="B19" s="208">
        <v>875</v>
      </c>
      <c r="C19" s="172" t="s">
        <v>216</v>
      </c>
      <c r="D19" s="208" t="s">
        <v>217</v>
      </c>
      <c r="E19" s="208">
        <v>1</v>
      </c>
      <c r="F19" s="208" t="s">
        <v>218</v>
      </c>
      <c r="G19" s="208" t="s">
        <v>215</v>
      </c>
      <c r="H19" s="7"/>
      <c r="I19" s="7"/>
      <c r="J19" s="7"/>
      <c r="K19" s="7"/>
      <c r="L19" s="7"/>
    </row>
    <row r="20" spans="1:12" ht="15.75" customHeight="1">
      <c r="A20" s="172">
        <v>22100000</v>
      </c>
      <c r="B20" s="208">
        <v>616</v>
      </c>
      <c r="C20" s="172" t="s">
        <v>216</v>
      </c>
      <c r="D20" s="208" t="s">
        <v>217</v>
      </c>
      <c r="E20" s="208">
        <v>1</v>
      </c>
      <c r="F20" s="208" t="s">
        <v>218</v>
      </c>
      <c r="G20" s="208" t="s">
        <v>215</v>
      </c>
      <c r="H20" s="7"/>
      <c r="I20" s="7"/>
      <c r="J20" s="7"/>
      <c r="K20" s="7"/>
      <c r="L20" s="7"/>
    </row>
    <row r="21" spans="1:12" ht="15.75" customHeight="1">
      <c r="A21" s="172">
        <v>22300000</v>
      </c>
      <c r="B21" s="208">
        <v>476</v>
      </c>
      <c r="C21" s="172" t="s">
        <v>216</v>
      </c>
      <c r="D21" s="208" t="s">
        <v>217</v>
      </c>
      <c r="E21" s="208">
        <v>1</v>
      </c>
      <c r="F21" s="208" t="s">
        <v>218</v>
      </c>
      <c r="G21" s="208" t="s">
        <v>215</v>
      </c>
      <c r="H21" s="7"/>
      <c r="I21" s="7"/>
      <c r="J21" s="7"/>
      <c r="K21" s="7"/>
      <c r="L21" s="7"/>
    </row>
    <row r="22" spans="1:12" ht="15.75" customHeight="1">
      <c r="A22" s="172">
        <v>22400000</v>
      </c>
      <c r="B22" s="208">
        <v>4309</v>
      </c>
      <c r="C22" s="172" t="s">
        <v>216</v>
      </c>
      <c r="D22" s="208" t="s">
        <v>217</v>
      </c>
      <c r="E22" s="208">
        <v>1</v>
      </c>
      <c r="F22" s="208" t="s">
        <v>214</v>
      </c>
      <c r="G22" s="208" t="s">
        <v>215</v>
      </c>
      <c r="H22" s="7"/>
      <c r="I22" s="7"/>
      <c r="J22" s="7"/>
      <c r="K22" s="7"/>
      <c r="L22" s="7"/>
    </row>
    <row r="23" spans="1:12" ht="15.75" customHeight="1">
      <c r="A23" s="172">
        <v>22400000</v>
      </c>
      <c r="B23" s="208">
        <v>85</v>
      </c>
      <c r="C23" s="172" t="s">
        <v>216</v>
      </c>
      <c r="D23" s="208" t="s">
        <v>222</v>
      </c>
      <c r="E23" s="208">
        <v>1</v>
      </c>
      <c r="F23" s="208" t="s">
        <v>214</v>
      </c>
      <c r="G23" s="208" t="s">
        <v>215</v>
      </c>
      <c r="H23" s="7"/>
      <c r="I23" s="7"/>
      <c r="J23" s="7"/>
      <c r="K23" s="7"/>
      <c r="L23" s="7"/>
    </row>
    <row r="24" spans="1:12" ht="15.75" customHeight="1">
      <c r="A24" s="172">
        <v>22800000</v>
      </c>
      <c r="B24" s="208">
        <v>5600</v>
      </c>
      <c r="C24" s="172" t="s">
        <v>216</v>
      </c>
      <c r="D24" s="208" t="s">
        <v>217</v>
      </c>
      <c r="E24" s="208">
        <v>1</v>
      </c>
      <c r="F24" s="208" t="s">
        <v>218</v>
      </c>
      <c r="G24" s="208" t="s">
        <v>215</v>
      </c>
      <c r="H24" s="7"/>
      <c r="I24" s="7"/>
      <c r="J24" s="7"/>
      <c r="K24" s="7"/>
      <c r="L24" s="7"/>
    </row>
    <row r="25" spans="1:12" ht="15.75" customHeight="1">
      <c r="A25" s="172">
        <v>22800000</v>
      </c>
      <c r="B25" s="208">
        <v>2450</v>
      </c>
      <c r="C25" s="172" t="s">
        <v>212</v>
      </c>
      <c r="D25" s="208" t="s">
        <v>221</v>
      </c>
      <c r="E25" s="208">
        <v>1</v>
      </c>
      <c r="F25" s="208" t="s">
        <v>214</v>
      </c>
      <c r="G25" s="208" t="s">
        <v>215</v>
      </c>
      <c r="H25" s="7"/>
      <c r="I25" s="7"/>
      <c r="J25" s="7"/>
      <c r="K25" s="7"/>
      <c r="L25" s="7"/>
    </row>
    <row r="26" spans="1:12" ht="15.75" customHeight="1">
      <c r="A26" s="172">
        <v>22800000</v>
      </c>
      <c r="B26" s="208">
        <v>132</v>
      </c>
      <c r="C26" s="172" t="s">
        <v>216</v>
      </c>
      <c r="D26" s="208" t="s">
        <v>223</v>
      </c>
      <c r="E26" s="208">
        <v>1</v>
      </c>
      <c r="F26" s="208" t="s">
        <v>214</v>
      </c>
      <c r="G26" s="208" t="s">
        <v>215</v>
      </c>
      <c r="H26" s="7"/>
      <c r="I26" s="7"/>
      <c r="J26" s="7"/>
      <c r="K26" s="7"/>
      <c r="L26" s="7"/>
    </row>
    <row r="27" spans="1:12" ht="15.75" customHeight="1">
      <c r="A27" s="172">
        <v>24500000</v>
      </c>
      <c r="B27" s="208">
        <v>150</v>
      </c>
      <c r="C27" s="172" t="s">
        <v>216</v>
      </c>
      <c r="D27" s="208" t="s">
        <v>222</v>
      </c>
      <c r="E27" s="208">
        <v>1</v>
      </c>
      <c r="F27" s="208" t="s">
        <v>214</v>
      </c>
      <c r="G27" s="208" t="s">
        <v>215</v>
      </c>
      <c r="H27" s="7"/>
      <c r="I27" s="7"/>
      <c r="J27" s="7"/>
      <c r="K27" s="7"/>
      <c r="L27" s="7"/>
    </row>
    <row r="28" spans="1:12" ht="15.75" customHeight="1">
      <c r="A28" s="172">
        <v>24900000</v>
      </c>
      <c r="B28" s="208">
        <v>152.5</v>
      </c>
      <c r="C28" s="172" t="s">
        <v>216</v>
      </c>
      <c r="D28" s="208" t="s">
        <v>223</v>
      </c>
      <c r="E28" s="208">
        <v>1</v>
      </c>
      <c r="F28" s="208" t="s">
        <v>214</v>
      </c>
      <c r="G28" s="208" t="s">
        <v>215</v>
      </c>
      <c r="H28" s="7"/>
      <c r="I28" s="7"/>
      <c r="J28" s="7"/>
      <c r="K28" s="7"/>
      <c r="L28" s="7"/>
    </row>
    <row r="29" spans="1:12" ht="15.75" customHeight="1">
      <c r="A29" s="172">
        <v>24900000</v>
      </c>
      <c r="B29" s="208">
        <v>42.5</v>
      </c>
      <c r="C29" s="172" t="s">
        <v>216</v>
      </c>
      <c r="D29" s="208" t="s">
        <v>217</v>
      </c>
      <c r="E29" s="208">
        <v>1</v>
      </c>
      <c r="F29" s="208" t="s">
        <v>214</v>
      </c>
      <c r="G29" s="208" t="s">
        <v>215</v>
      </c>
      <c r="H29" s="7"/>
      <c r="I29" s="7"/>
      <c r="J29" s="7"/>
      <c r="K29" s="7"/>
      <c r="L29" s="7"/>
    </row>
    <row r="30" spans="1:12" ht="15.75" customHeight="1">
      <c r="A30" s="172">
        <v>30100000</v>
      </c>
      <c r="B30" s="208">
        <v>26030</v>
      </c>
      <c r="C30" s="172" t="s">
        <v>212</v>
      </c>
      <c r="D30" s="208" t="s">
        <v>221</v>
      </c>
      <c r="E30" s="208">
        <v>1</v>
      </c>
      <c r="F30" s="208" t="s">
        <v>214</v>
      </c>
      <c r="G30" s="208" t="s">
        <v>215</v>
      </c>
      <c r="H30" s="7"/>
      <c r="I30" s="7"/>
      <c r="J30" s="7"/>
      <c r="K30" s="7"/>
      <c r="L30" s="7"/>
    </row>
    <row r="31" spans="1:12" ht="15.75" customHeight="1">
      <c r="A31" s="172">
        <v>30100000</v>
      </c>
      <c r="B31" s="208">
        <v>728</v>
      </c>
      <c r="C31" s="172" t="s">
        <v>216</v>
      </c>
      <c r="D31" s="208" t="s">
        <v>217</v>
      </c>
      <c r="E31" s="208">
        <v>1</v>
      </c>
      <c r="F31" s="208" t="s">
        <v>218</v>
      </c>
      <c r="G31" s="208" t="s">
        <v>215</v>
      </c>
      <c r="H31" s="7"/>
      <c r="I31" s="7"/>
      <c r="J31" s="7"/>
      <c r="K31" s="7"/>
      <c r="L31" s="7"/>
    </row>
    <row r="32" spans="1:12" ht="15.75" customHeight="1">
      <c r="A32" s="172">
        <v>30100000</v>
      </c>
      <c r="B32" s="208">
        <v>472.5</v>
      </c>
      <c r="C32" s="172" t="s">
        <v>216</v>
      </c>
      <c r="D32" s="208" t="s">
        <v>217</v>
      </c>
      <c r="E32" s="208">
        <v>1</v>
      </c>
      <c r="F32" s="208" t="s">
        <v>218</v>
      </c>
      <c r="G32" s="208" t="s">
        <v>215</v>
      </c>
      <c r="H32" s="7"/>
      <c r="I32" s="7"/>
      <c r="J32" s="7"/>
      <c r="K32" s="7"/>
      <c r="L32" s="7"/>
    </row>
    <row r="33" spans="1:12" ht="15.75" customHeight="1">
      <c r="A33" s="172">
        <v>30100000</v>
      </c>
      <c r="B33" s="208">
        <v>6160</v>
      </c>
      <c r="C33" s="172" t="s">
        <v>220</v>
      </c>
      <c r="D33" s="208" t="s">
        <v>224</v>
      </c>
      <c r="E33" s="208">
        <v>1</v>
      </c>
      <c r="F33" s="208"/>
      <c r="G33" s="208" t="s">
        <v>215</v>
      </c>
      <c r="H33" s="7"/>
      <c r="I33" s="7"/>
      <c r="J33" s="7"/>
      <c r="K33" s="7"/>
      <c r="L33" s="7"/>
    </row>
    <row r="34" spans="1:12" ht="15.75" customHeight="1">
      <c r="A34" s="172">
        <v>30200000</v>
      </c>
      <c r="B34" s="208">
        <v>15659.8</v>
      </c>
      <c r="C34" s="172" t="s">
        <v>220</v>
      </c>
      <c r="D34" s="208" t="s">
        <v>221</v>
      </c>
      <c r="E34" s="208">
        <v>1</v>
      </c>
      <c r="F34" s="208"/>
      <c r="G34" s="208" t="s">
        <v>215</v>
      </c>
      <c r="H34" s="7"/>
      <c r="I34" s="7"/>
      <c r="J34" s="7"/>
      <c r="K34" s="7"/>
      <c r="L34" s="7"/>
    </row>
    <row r="35" spans="1:12" ht="15.75" customHeight="1">
      <c r="A35" s="172">
        <v>31500000</v>
      </c>
      <c r="B35" s="208">
        <v>651.8</v>
      </c>
      <c r="C35" s="172" t="s">
        <v>216</v>
      </c>
      <c r="D35" s="208" t="s">
        <v>219</v>
      </c>
      <c r="E35" s="208">
        <v>1</v>
      </c>
      <c r="F35" s="208" t="s">
        <v>214</v>
      </c>
      <c r="G35" s="208" t="s">
        <v>215</v>
      </c>
      <c r="H35" s="7"/>
      <c r="I35" s="7"/>
      <c r="J35" s="7"/>
      <c r="K35" s="7"/>
      <c r="L35" s="7"/>
    </row>
    <row r="36" spans="1:12" ht="15.75" customHeight="1">
      <c r="A36" s="172">
        <v>32300000</v>
      </c>
      <c r="B36" s="208">
        <v>46100</v>
      </c>
      <c r="C36" s="172" t="s">
        <v>212</v>
      </c>
      <c r="D36" s="208" t="s">
        <v>225</v>
      </c>
      <c r="E36" s="208">
        <v>1</v>
      </c>
      <c r="F36" s="208" t="s">
        <v>214</v>
      </c>
      <c r="G36" s="208" t="s">
        <v>215</v>
      </c>
      <c r="H36" s="7"/>
      <c r="I36" s="7"/>
      <c r="J36" s="7"/>
      <c r="K36" s="7"/>
      <c r="L36" s="7"/>
    </row>
    <row r="37" spans="1:12" ht="15.75" customHeight="1">
      <c r="A37" s="172">
        <v>33700000</v>
      </c>
      <c r="B37" s="208">
        <v>14300</v>
      </c>
      <c r="C37" s="172" t="s">
        <v>212</v>
      </c>
      <c r="D37" s="208" t="s">
        <v>221</v>
      </c>
      <c r="E37" s="208">
        <v>1</v>
      </c>
      <c r="F37" s="208" t="s">
        <v>214</v>
      </c>
      <c r="G37" s="208" t="s">
        <v>215</v>
      </c>
      <c r="H37" s="7"/>
      <c r="I37" s="7"/>
      <c r="J37" s="7"/>
      <c r="K37" s="7"/>
      <c r="L37" s="7"/>
    </row>
    <row r="38" spans="1:12" ht="15.75" customHeight="1">
      <c r="A38" s="172">
        <v>34100000</v>
      </c>
      <c r="B38" s="208">
        <v>62800</v>
      </c>
      <c r="C38" s="172" t="s">
        <v>212</v>
      </c>
      <c r="D38" s="208" t="s">
        <v>224</v>
      </c>
      <c r="E38" s="208">
        <v>1</v>
      </c>
      <c r="F38" s="208" t="s">
        <v>214</v>
      </c>
      <c r="G38" s="208" t="s">
        <v>215</v>
      </c>
      <c r="H38" s="7"/>
      <c r="I38" s="7"/>
      <c r="J38" s="7"/>
      <c r="K38" s="7"/>
      <c r="L38" s="7"/>
    </row>
    <row r="39" spans="1:12" ht="15.75" customHeight="1">
      <c r="A39" s="172">
        <v>34900000</v>
      </c>
      <c r="B39" s="208">
        <v>680</v>
      </c>
      <c r="C39" s="172" t="s">
        <v>216</v>
      </c>
      <c r="D39" s="208" t="s">
        <v>217</v>
      </c>
      <c r="E39" s="208">
        <v>1</v>
      </c>
      <c r="F39" s="208" t="s">
        <v>214</v>
      </c>
      <c r="G39" s="208" t="s">
        <v>215</v>
      </c>
      <c r="H39" s="7"/>
      <c r="I39" s="7"/>
      <c r="J39" s="7"/>
      <c r="K39" s="7"/>
      <c r="L39" s="7"/>
    </row>
    <row r="40" spans="1:12" ht="15.75" customHeight="1">
      <c r="A40" s="172">
        <v>39100000</v>
      </c>
      <c r="B40" s="208">
        <v>21250</v>
      </c>
      <c r="C40" s="172" t="s">
        <v>212</v>
      </c>
      <c r="D40" s="208" t="s">
        <v>217</v>
      </c>
      <c r="E40" s="208">
        <v>1</v>
      </c>
      <c r="F40" s="208" t="s">
        <v>214</v>
      </c>
      <c r="G40" s="208" t="s">
        <v>215</v>
      </c>
      <c r="H40" s="7"/>
      <c r="I40" s="7"/>
      <c r="J40" s="7"/>
      <c r="K40" s="7"/>
      <c r="L40" s="7"/>
    </row>
    <row r="41" spans="1:12" ht="15.75" customHeight="1">
      <c r="A41" s="172">
        <v>39200000</v>
      </c>
      <c r="B41" s="208">
        <v>5500</v>
      </c>
      <c r="C41" s="172" t="s">
        <v>212</v>
      </c>
      <c r="D41" s="208" t="s">
        <v>223</v>
      </c>
      <c r="E41" s="208">
        <v>1</v>
      </c>
      <c r="F41" s="208" t="s">
        <v>214</v>
      </c>
      <c r="G41" s="208" t="s">
        <v>215</v>
      </c>
      <c r="H41" s="7"/>
      <c r="I41" s="7"/>
      <c r="J41" s="7"/>
      <c r="K41" s="7"/>
      <c r="L41" s="7"/>
    </row>
    <row r="42" spans="1:12" ht="15.75" customHeight="1">
      <c r="A42" s="172">
        <v>39700000</v>
      </c>
      <c r="B42" s="208">
        <v>24300</v>
      </c>
      <c r="C42" s="172" t="s">
        <v>212</v>
      </c>
      <c r="D42" s="208" t="s">
        <v>213</v>
      </c>
      <c r="E42" s="208">
        <v>1</v>
      </c>
      <c r="F42" s="208" t="s">
        <v>214</v>
      </c>
      <c r="G42" s="208" t="s">
        <v>215</v>
      </c>
      <c r="H42" s="7"/>
      <c r="I42" s="7"/>
      <c r="J42" s="7"/>
      <c r="K42" s="7"/>
      <c r="L42" s="7"/>
    </row>
    <row r="43" spans="1:12" ht="15.75" customHeight="1">
      <c r="A43" s="172">
        <v>39800000</v>
      </c>
      <c r="B43" s="208">
        <v>7600</v>
      </c>
      <c r="C43" s="172" t="s">
        <v>212</v>
      </c>
      <c r="D43" s="208" t="s">
        <v>221</v>
      </c>
      <c r="E43" s="208">
        <v>1</v>
      </c>
      <c r="F43" s="208" t="s">
        <v>214</v>
      </c>
      <c r="G43" s="208" t="s">
        <v>215</v>
      </c>
      <c r="H43" s="7"/>
      <c r="I43" s="7"/>
      <c r="J43" s="7"/>
      <c r="K43" s="7"/>
      <c r="L43" s="7"/>
    </row>
    <row r="44" spans="1:12" ht="15.75" customHeight="1">
      <c r="A44" s="172">
        <v>41100000</v>
      </c>
      <c r="B44" s="208">
        <v>3332.64</v>
      </c>
      <c r="C44" s="172" t="s">
        <v>216</v>
      </c>
      <c r="D44" s="208" t="s">
        <v>221</v>
      </c>
      <c r="E44" s="208">
        <v>1</v>
      </c>
      <c r="F44" s="208" t="s">
        <v>218</v>
      </c>
      <c r="G44" s="208" t="s">
        <v>215</v>
      </c>
      <c r="H44" s="7"/>
      <c r="I44" s="7"/>
      <c r="J44" s="7"/>
      <c r="K44" s="7"/>
      <c r="L44" s="7"/>
    </row>
    <row r="45" spans="1:12" ht="15.75" customHeight="1">
      <c r="A45" s="172">
        <v>41100000</v>
      </c>
      <c r="B45" s="208">
        <v>6000</v>
      </c>
      <c r="C45" s="172" t="s">
        <v>212</v>
      </c>
      <c r="D45" s="208" t="s">
        <v>221</v>
      </c>
      <c r="E45" s="208">
        <v>1</v>
      </c>
      <c r="F45" s="208" t="s">
        <v>214</v>
      </c>
      <c r="G45" s="208" t="s">
        <v>215</v>
      </c>
      <c r="H45" s="7"/>
      <c r="I45" s="7"/>
      <c r="J45" s="7"/>
      <c r="K45" s="7"/>
      <c r="L45" s="7"/>
    </row>
    <row r="46" spans="1:12" ht="15.75" customHeight="1">
      <c r="A46" s="172">
        <v>42100000</v>
      </c>
      <c r="B46" s="208">
        <v>11990</v>
      </c>
      <c r="C46" s="172" t="s">
        <v>212</v>
      </c>
      <c r="D46" s="208" t="s">
        <v>224</v>
      </c>
      <c r="E46" s="208">
        <v>1</v>
      </c>
      <c r="F46" s="208" t="s">
        <v>214</v>
      </c>
      <c r="G46" s="208" t="s">
        <v>215</v>
      </c>
      <c r="H46" s="7"/>
      <c r="I46" s="7"/>
      <c r="J46" s="7"/>
      <c r="K46" s="7"/>
      <c r="L46" s="7"/>
    </row>
    <row r="47" spans="1:12" ht="15.75" customHeight="1">
      <c r="A47" s="172">
        <v>42500000</v>
      </c>
      <c r="B47" s="208">
        <v>12</v>
      </c>
      <c r="C47" s="172" t="s">
        <v>216</v>
      </c>
      <c r="D47" s="208" t="s">
        <v>225</v>
      </c>
      <c r="E47" s="208">
        <v>1</v>
      </c>
      <c r="F47" s="208" t="s">
        <v>214</v>
      </c>
      <c r="G47" s="208" t="s">
        <v>215</v>
      </c>
      <c r="H47" s="7"/>
      <c r="I47" s="7"/>
      <c r="J47" s="7"/>
      <c r="K47" s="7"/>
      <c r="L47" s="7"/>
    </row>
    <row r="48" spans="1:12" ht="15.75" customHeight="1">
      <c r="A48" s="172">
        <v>43300000</v>
      </c>
      <c r="B48" s="208">
        <v>319.96</v>
      </c>
      <c r="C48" s="172" t="s">
        <v>216</v>
      </c>
      <c r="D48" s="208" t="s">
        <v>217</v>
      </c>
      <c r="E48" s="208">
        <v>1</v>
      </c>
      <c r="F48" s="208" t="s">
        <v>214</v>
      </c>
      <c r="G48" s="208" t="s">
        <v>215</v>
      </c>
      <c r="H48" s="7"/>
      <c r="I48" s="7"/>
      <c r="J48" s="7"/>
      <c r="K48" s="7"/>
      <c r="L48" s="7"/>
    </row>
    <row r="49" spans="1:12" ht="15.75" customHeight="1">
      <c r="A49" s="172">
        <v>44100000</v>
      </c>
      <c r="B49" s="208">
        <v>9555</v>
      </c>
      <c r="C49" s="172" t="s">
        <v>216</v>
      </c>
      <c r="D49" s="208" t="s">
        <v>213</v>
      </c>
      <c r="E49" s="208">
        <v>1</v>
      </c>
      <c r="F49" s="208" t="s">
        <v>226</v>
      </c>
      <c r="G49" s="208" t="s">
        <v>215</v>
      </c>
      <c r="H49" s="7"/>
      <c r="I49" s="7"/>
      <c r="J49" s="7"/>
      <c r="K49" s="7"/>
      <c r="L49" s="7"/>
    </row>
    <row r="50" spans="1:12" ht="15.75" customHeight="1">
      <c r="A50" s="172">
        <v>44400000</v>
      </c>
      <c r="B50" s="208">
        <v>3264</v>
      </c>
      <c r="C50" s="172" t="s">
        <v>216</v>
      </c>
      <c r="D50" s="208" t="s">
        <v>217</v>
      </c>
      <c r="E50" s="208">
        <v>1</v>
      </c>
      <c r="F50" s="208" t="s">
        <v>214</v>
      </c>
      <c r="G50" s="208" t="s">
        <v>215</v>
      </c>
      <c r="H50" s="7"/>
      <c r="I50" s="7"/>
      <c r="J50" s="7"/>
      <c r="K50" s="7"/>
      <c r="L50" s="7"/>
    </row>
    <row r="51" spans="1:12" ht="15.75" customHeight="1">
      <c r="A51" s="172">
        <v>45300000</v>
      </c>
      <c r="B51" s="208">
        <v>23380</v>
      </c>
      <c r="C51" s="172" t="s">
        <v>212</v>
      </c>
      <c r="D51" s="208" t="s">
        <v>225</v>
      </c>
      <c r="E51" s="208">
        <v>1</v>
      </c>
      <c r="F51" s="208" t="s">
        <v>214</v>
      </c>
      <c r="G51" s="208" t="s">
        <v>215</v>
      </c>
      <c r="H51" s="7"/>
      <c r="I51" s="7"/>
      <c r="J51" s="7"/>
      <c r="K51" s="7"/>
      <c r="L51" s="7"/>
    </row>
    <row r="52" spans="1:12" ht="15.75" customHeight="1">
      <c r="A52" s="172">
        <v>45300000</v>
      </c>
      <c r="B52" s="208">
        <v>9945.3</v>
      </c>
      <c r="C52" s="172" t="s">
        <v>216</v>
      </c>
      <c r="D52" s="208" t="s">
        <v>213</v>
      </c>
      <c r="E52" s="208">
        <v>1</v>
      </c>
      <c r="F52" s="208" t="s">
        <v>226</v>
      </c>
      <c r="G52" s="208" t="s">
        <v>215</v>
      </c>
      <c r="H52" s="7"/>
      <c r="I52" s="7"/>
      <c r="J52" s="7"/>
      <c r="K52" s="7"/>
      <c r="L52" s="7"/>
    </row>
    <row r="53" spans="1:12" ht="15.75" customHeight="1">
      <c r="A53" s="172">
        <v>45300000</v>
      </c>
      <c r="B53" s="208">
        <v>69450.5</v>
      </c>
      <c r="C53" s="172" t="s">
        <v>216</v>
      </c>
      <c r="D53" s="208" t="s">
        <v>213</v>
      </c>
      <c r="E53" s="208">
        <v>1</v>
      </c>
      <c r="F53" s="208" t="s">
        <v>226</v>
      </c>
      <c r="G53" s="208" t="s">
        <v>215</v>
      </c>
      <c r="H53" s="7"/>
      <c r="I53" s="7"/>
      <c r="J53" s="7"/>
      <c r="K53" s="7"/>
      <c r="L53" s="7"/>
    </row>
    <row r="54" spans="1:12" ht="15.75" customHeight="1">
      <c r="A54" s="172">
        <v>45400000</v>
      </c>
      <c r="B54" s="208">
        <v>15214.81</v>
      </c>
      <c r="C54" s="172" t="s">
        <v>216</v>
      </c>
      <c r="D54" s="208" t="s">
        <v>213</v>
      </c>
      <c r="E54" s="208">
        <v>1</v>
      </c>
      <c r="F54" s="208" t="s">
        <v>226</v>
      </c>
      <c r="G54" s="208" t="s">
        <v>215</v>
      </c>
      <c r="H54" s="7"/>
      <c r="I54" s="7"/>
      <c r="J54" s="7"/>
      <c r="K54" s="7"/>
      <c r="L54" s="7"/>
    </row>
    <row r="55" spans="1:12" ht="15.75" customHeight="1">
      <c r="A55" s="172">
        <v>45400000</v>
      </c>
      <c r="B55" s="208">
        <v>1250000</v>
      </c>
      <c r="C55" s="172" t="s">
        <v>227</v>
      </c>
      <c r="D55" s="208" t="s">
        <v>221</v>
      </c>
      <c r="E55" s="208">
        <v>1</v>
      </c>
      <c r="F55" s="208"/>
      <c r="G55" s="208" t="s">
        <v>215</v>
      </c>
      <c r="H55" s="7"/>
      <c r="I55" s="7"/>
      <c r="J55" s="7"/>
      <c r="K55" s="7"/>
      <c r="L55" s="7"/>
    </row>
    <row r="56" spans="1:12" ht="15.75" customHeight="1">
      <c r="A56" s="172">
        <v>48400000</v>
      </c>
      <c r="B56" s="208">
        <v>288</v>
      </c>
      <c r="C56" s="172" t="s">
        <v>216</v>
      </c>
      <c r="D56" s="208" t="s">
        <v>221</v>
      </c>
      <c r="E56" s="208">
        <v>1</v>
      </c>
      <c r="F56" s="208" t="s">
        <v>228</v>
      </c>
      <c r="G56" s="208" t="s">
        <v>215</v>
      </c>
      <c r="H56" s="7"/>
      <c r="I56" s="7"/>
      <c r="J56" s="7"/>
      <c r="K56" s="7"/>
      <c r="L56" s="7"/>
    </row>
    <row r="57" spans="1:12" ht="15.75" customHeight="1">
      <c r="A57" s="172">
        <v>50100000</v>
      </c>
      <c r="B57" s="208">
        <v>3182.3</v>
      </c>
      <c r="C57" s="172" t="s">
        <v>216</v>
      </c>
      <c r="D57" s="208" t="s">
        <v>221</v>
      </c>
      <c r="E57" s="208">
        <v>1</v>
      </c>
      <c r="F57" s="208" t="s">
        <v>214</v>
      </c>
      <c r="G57" s="208" t="s">
        <v>215</v>
      </c>
      <c r="H57" s="7"/>
      <c r="I57" s="7"/>
      <c r="J57" s="7"/>
      <c r="K57" s="7"/>
      <c r="L57" s="7"/>
    </row>
    <row r="58" spans="1:12" ht="15.75" customHeight="1">
      <c r="A58" s="172">
        <v>55300000</v>
      </c>
      <c r="B58" s="208">
        <v>53200</v>
      </c>
      <c r="C58" s="172" t="s">
        <v>216</v>
      </c>
      <c r="D58" s="208" t="s">
        <v>213</v>
      </c>
      <c r="E58" s="208">
        <v>1</v>
      </c>
      <c r="F58" s="208" t="s">
        <v>218</v>
      </c>
      <c r="G58" s="208" t="s">
        <v>215</v>
      </c>
      <c r="H58" s="7"/>
      <c r="I58" s="7"/>
      <c r="J58" s="7"/>
      <c r="K58" s="7"/>
      <c r="L58" s="7"/>
    </row>
    <row r="59" spans="1:12" ht="15.75" customHeight="1">
      <c r="A59" s="172">
        <v>55300000</v>
      </c>
      <c r="B59" s="208">
        <v>17224.41</v>
      </c>
      <c r="C59" s="172" t="s">
        <v>212</v>
      </c>
      <c r="D59" s="208" t="s">
        <v>221</v>
      </c>
      <c r="E59" s="208">
        <v>1</v>
      </c>
      <c r="F59" s="208" t="s">
        <v>214</v>
      </c>
      <c r="G59" s="208" t="s">
        <v>215</v>
      </c>
      <c r="H59" s="7"/>
      <c r="I59" s="7"/>
      <c r="J59" s="7"/>
      <c r="K59" s="7"/>
      <c r="L59" s="7"/>
    </row>
    <row r="60" spans="1:12" ht="15.75" customHeight="1">
      <c r="A60" s="172">
        <v>60100000</v>
      </c>
      <c r="B60" s="208">
        <v>4100</v>
      </c>
      <c r="C60" s="172" t="s">
        <v>216</v>
      </c>
      <c r="D60" s="208" t="s">
        <v>219</v>
      </c>
      <c r="E60" s="208">
        <v>1</v>
      </c>
      <c r="F60" s="208" t="s">
        <v>218</v>
      </c>
      <c r="G60" s="208" t="s">
        <v>215</v>
      </c>
      <c r="H60" s="7"/>
      <c r="I60" s="7"/>
      <c r="J60" s="7"/>
      <c r="K60" s="7"/>
      <c r="L60" s="7"/>
    </row>
    <row r="61" spans="1:12" ht="15.75" customHeight="1">
      <c r="A61" s="172">
        <v>60100000</v>
      </c>
      <c r="B61" s="208">
        <v>4960</v>
      </c>
      <c r="C61" s="172" t="s">
        <v>216</v>
      </c>
      <c r="D61" s="208" t="s">
        <v>213</v>
      </c>
      <c r="E61" s="208">
        <v>1</v>
      </c>
      <c r="F61" s="208" t="s">
        <v>214</v>
      </c>
      <c r="G61" s="208" t="s">
        <v>215</v>
      </c>
      <c r="H61" s="7"/>
      <c r="I61" s="7"/>
      <c r="J61" s="7"/>
      <c r="K61" s="7"/>
      <c r="L61" s="7"/>
    </row>
    <row r="62" spans="1:12" ht="15.75" customHeight="1">
      <c r="A62" s="172">
        <v>60100000</v>
      </c>
      <c r="B62" s="208">
        <v>800</v>
      </c>
      <c r="C62" s="172" t="s">
        <v>216</v>
      </c>
      <c r="D62" s="208" t="s">
        <v>217</v>
      </c>
      <c r="E62" s="208">
        <v>1</v>
      </c>
      <c r="F62" s="208" t="s">
        <v>218</v>
      </c>
      <c r="G62" s="208" t="s">
        <v>215</v>
      </c>
      <c r="H62" s="7"/>
      <c r="I62" s="7"/>
      <c r="J62" s="7"/>
      <c r="K62" s="7"/>
      <c r="L62" s="7"/>
    </row>
    <row r="63" spans="1:12" ht="15.75" customHeight="1">
      <c r="A63" s="172">
        <v>63100000</v>
      </c>
      <c r="B63" s="208">
        <v>2050</v>
      </c>
      <c r="C63" s="172" t="s">
        <v>216</v>
      </c>
      <c r="D63" s="208" t="s">
        <v>219</v>
      </c>
      <c r="E63" s="208">
        <v>1</v>
      </c>
      <c r="F63" s="208" t="s">
        <v>214</v>
      </c>
      <c r="G63" s="208" t="s">
        <v>215</v>
      </c>
      <c r="H63" s="7"/>
      <c r="I63" s="7"/>
      <c r="J63" s="7"/>
      <c r="K63" s="7"/>
      <c r="L63" s="7"/>
    </row>
    <row r="64" spans="1:12" ht="15.75" customHeight="1">
      <c r="A64" s="172">
        <v>64200000</v>
      </c>
      <c r="B64" s="208">
        <v>40</v>
      </c>
      <c r="C64" s="172" t="s">
        <v>216</v>
      </c>
      <c r="D64" s="208" t="s">
        <v>223</v>
      </c>
      <c r="E64" s="208">
        <v>1</v>
      </c>
      <c r="F64" s="208" t="s">
        <v>226</v>
      </c>
      <c r="G64" s="208" t="s">
        <v>215</v>
      </c>
      <c r="H64" s="7"/>
      <c r="I64" s="7"/>
      <c r="J64" s="7"/>
      <c r="K64" s="7"/>
      <c r="L64" s="7"/>
    </row>
    <row r="65" spans="1:12" ht="15.75" customHeight="1">
      <c r="A65" s="172">
        <v>64200000</v>
      </c>
      <c r="B65" s="208">
        <v>9960</v>
      </c>
      <c r="C65" s="172" t="s">
        <v>220</v>
      </c>
      <c r="D65" s="208" t="s">
        <v>221</v>
      </c>
      <c r="E65" s="208">
        <v>1</v>
      </c>
      <c r="F65" s="208"/>
      <c r="G65" s="208" t="s">
        <v>215</v>
      </c>
      <c r="H65" s="7"/>
      <c r="I65" s="7"/>
      <c r="J65" s="7"/>
      <c r="K65" s="7"/>
      <c r="L65" s="7"/>
    </row>
    <row r="66" spans="1:12" ht="15.75" customHeight="1">
      <c r="A66" s="172">
        <v>64200000</v>
      </c>
      <c r="B66" s="208">
        <v>10540</v>
      </c>
      <c r="C66" s="172" t="s">
        <v>216</v>
      </c>
      <c r="D66" s="208" t="s">
        <v>221</v>
      </c>
      <c r="E66" s="208">
        <v>1</v>
      </c>
      <c r="F66" s="208" t="s">
        <v>229</v>
      </c>
      <c r="G66" s="208" t="s">
        <v>215</v>
      </c>
      <c r="H66" s="7"/>
      <c r="I66" s="7"/>
      <c r="J66" s="7"/>
      <c r="K66" s="7"/>
      <c r="L66" s="7"/>
    </row>
    <row r="67" spans="1:12" ht="15.75" customHeight="1">
      <c r="A67" s="172">
        <v>64200000</v>
      </c>
      <c r="B67" s="208">
        <v>1000</v>
      </c>
      <c r="C67" s="172" t="s">
        <v>216</v>
      </c>
      <c r="D67" s="208" t="s">
        <v>221</v>
      </c>
      <c r="E67" s="208">
        <v>1</v>
      </c>
      <c r="F67" s="208" t="s">
        <v>228</v>
      </c>
      <c r="G67" s="208" t="s">
        <v>215</v>
      </c>
      <c r="H67" s="7"/>
      <c r="I67" s="7"/>
      <c r="J67" s="7"/>
      <c r="K67" s="7"/>
      <c r="L67" s="7"/>
    </row>
    <row r="68" spans="1:12" ht="15.75" customHeight="1">
      <c r="A68" s="172">
        <v>64200000</v>
      </c>
      <c r="B68" s="208">
        <v>1280</v>
      </c>
      <c r="C68" s="172" t="s">
        <v>227</v>
      </c>
      <c r="D68" s="208" t="s">
        <v>221</v>
      </c>
      <c r="E68" s="208">
        <v>1</v>
      </c>
      <c r="F68" s="208"/>
      <c r="G68" s="208" t="s">
        <v>215</v>
      </c>
      <c r="H68" s="7"/>
      <c r="I68" s="7"/>
      <c r="J68" s="7"/>
      <c r="K68" s="7"/>
      <c r="L68" s="7"/>
    </row>
    <row r="69" spans="1:12" ht="15.75" customHeight="1">
      <c r="A69" s="172">
        <v>66500000</v>
      </c>
      <c r="B69" s="208">
        <v>170</v>
      </c>
      <c r="C69" s="172" t="s">
        <v>216</v>
      </c>
      <c r="D69" s="208" t="s">
        <v>225</v>
      </c>
      <c r="E69" s="208">
        <v>1</v>
      </c>
      <c r="F69" s="208" t="s">
        <v>226</v>
      </c>
      <c r="G69" s="208" t="s">
        <v>215</v>
      </c>
      <c r="H69" s="7"/>
      <c r="I69" s="7"/>
      <c r="J69" s="7"/>
      <c r="K69" s="7"/>
      <c r="L69" s="7"/>
    </row>
    <row r="70" spans="1:12" ht="22.5" customHeight="1">
      <c r="A70" s="172">
        <v>66500000</v>
      </c>
      <c r="B70" s="208">
        <v>14830</v>
      </c>
      <c r="C70" s="172" t="s">
        <v>227</v>
      </c>
      <c r="D70" s="208" t="s">
        <v>221</v>
      </c>
      <c r="E70" s="208">
        <v>1</v>
      </c>
      <c r="F70" s="208"/>
      <c r="G70" s="208" t="s">
        <v>215</v>
      </c>
      <c r="H70" s="7"/>
      <c r="I70" s="7"/>
      <c r="J70" s="7"/>
      <c r="K70" s="7" t="s">
        <v>25</v>
      </c>
      <c r="L70" s="7"/>
    </row>
    <row r="71" spans="1:12" ht="15.75" customHeight="1">
      <c r="A71" s="172">
        <v>71200000</v>
      </c>
      <c r="B71" s="208">
        <v>39000</v>
      </c>
      <c r="C71" s="172" t="s">
        <v>212</v>
      </c>
      <c r="D71" s="208" t="s">
        <v>219</v>
      </c>
      <c r="E71" s="208">
        <v>1</v>
      </c>
      <c r="F71" s="208" t="s">
        <v>214</v>
      </c>
      <c r="G71" s="208" t="s">
        <v>215</v>
      </c>
      <c r="H71" s="7"/>
      <c r="I71" s="7"/>
      <c r="J71" s="7"/>
      <c r="K71" s="7"/>
      <c r="L71" s="7"/>
    </row>
    <row r="72" spans="1:12" ht="15.75" customHeight="1">
      <c r="A72" s="172">
        <v>71300000</v>
      </c>
      <c r="B72" s="208">
        <v>11150</v>
      </c>
      <c r="C72" s="172" t="s">
        <v>216</v>
      </c>
      <c r="D72" s="208" t="s">
        <v>225</v>
      </c>
      <c r="E72" s="208">
        <v>1</v>
      </c>
      <c r="F72" s="208" t="s">
        <v>226</v>
      </c>
      <c r="G72" s="208" t="s">
        <v>215</v>
      </c>
      <c r="H72" s="7"/>
      <c r="I72" s="7"/>
      <c r="J72" s="7"/>
      <c r="K72" s="7"/>
      <c r="L72" s="7"/>
    </row>
    <row r="73" spans="1:12" ht="15.75" customHeight="1">
      <c r="A73" s="172">
        <v>71300000</v>
      </c>
      <c r="B73" s="208">
        <v>1550</v>
      </c>
      <c r="C73" s="172" t="s">
        <v>212</v>
      </c>
      <c r="D73" s="208" t="s">
        <v>223</v>
      </c>
      <c r="E73" s="208">
        <v>1</v>
      </c>
      <c r="F73" s="208" t="s">
        <v>214</v>
      </c>
      <c r="G73" s="208" t="s">
        <v>215</v>
      </c>
      <c r="H73" s="7"/>
      <c r="I73" s="7"/>
      <c r="J73" s="7"/>
      <c r="K73" s="7"/>
      <c r="L73" s="7"/>
    </row>
    <row r="74" spans="1:12" ht="15.75" customHeight="1">
      <c r="A74" s="172">
        <v>72200000</v>
      </c>
      <c r="B74" s="208">
        <v>8800</v>
      </c>
      <c r="C74" s="172" t="s">
        <v>216</v>
      </c>
      <c r="D74" s="208" t="s">
        <v>221</v>
      </c>
      <c r="E74" s="208">
        <v>1</v>
      </c>
      <c r="F74" s="208" t="s">
        <v>229</v>
      </c>
      <c r="G74" s="208" t="s">
        <v>215</v>
      </c>
      <c r="H74" s="7"/>
      <c r="I74" s="7"/>
      <c r="J74" s="7"/>
      <c r="K74" s="7"/>
      <c r="L74" s="7"/>
    </row>
    <row r="75" spans="1:12" ht="15.75" customHeight="1">
      <c r="A75" s="172">
        <v>72400000</v>
      </c>
      <c r="B75" s="208">
        <v>2154.84</v>
      </c>
      <c r="C75" s="172" t="s">
        <v>216</v>
      </c>
      <c r="D75" s="208" t="s">
        <v>217</v>
      </c>
      <c r="E75" s="208">
        <v>1</v>
      </c>
      <c r="F75" s="208" t="s">
        <v>229</v>
      </c>
      <c r="G75" s="208" t="s">
        <v>215</v>
      </c>
      <c r="H75" s="7"/>
      <c r="I75" s="7"/>
      <c r="J75" s="7"/>
      <c r="K75" s="7"/>
      <c r="L75" s="7"/>
    </row>
    <row r="76" spans="1:12" ht="15.75" customHeight="1">
      <c r="A76" s="172">
        <v>72400000</v>
      </c>
      <c r="B76" s="208">
        <v>6000</v>
      </c>
      <c r="C76" s="172" t="s">
        <v>216</v>
      </c>
      <c r="D76" s="208" t="s">
        <v>221</v>
      </c>
      <c r="E76" s="208">
        <v>1</v>
      </c>
      <c r="F76" s="208" t="s">
        <v>229</v>
      </c>
      <c r="G76" s="208" t="s">
        <v>215</v>
      </c>
      <c r="H76" s="7"/>
      <c r="I76" s="7"/>
      <c r="J76" s="7"/>
      <c r="K76" s="7"/>
      <c r="L76" s="7"/>
    </row>
    <row r="77" spans="1:12" ht="15.75" customHeight="1">
      <c r="A77" s="172">
        <v>79300000</v>
      </c>
      <c r="B77" s="208">
        <v>4990</v>
      </c>
      <c r="C77" s="172" t="s">
        <v>216</v>
      </c>
      <c r="D77" s="208" t="s">
        <v>217</v>
      </c>
      <c r="E77" s="208">
        <v>1</v>
      </c>
      <c r="F77" s="208" t="s">
        <v>214</v>
      </c>
      <c r="G77" s="208" t="s">
        <v>215</v>
      </c>
      <c r="H77" s="7"/>
      <c r="I77" s="7"/>
      <c r="J77" s="7"/>
      <c r="K77" s="7"/>
      <c r="L77" s="7"/>
    </row>
    <row r="78" spans="1:12" ht="15.75" customHeight="1">
      <c r="A78" s="172">
        <v>79500000</v>
      </c>
      <c r="B78" s="208">
        <v>24000</v>
      </c>
      <c r="C78" s="172" t="s">
        <v>212</v>
      </c>
      <c r="D78" s="208" t="s">
        <v>221</v>
      </c>
      <c r="E78" s="208">
        <v>1</v>
      </c>
      <c r="F78" s="208" t="s">
        <v>214</v>
      </c>
      <c r="G78" s="208" t="s">
        <v>215</v>
      </c>
      <c r="H78" s="7"/>
      <c r="I78" s="7"/>
      <c r="J78" s="7"/>
      <c r="K78" s="7"/>
      <c r="L78" s="7"/>
    </row>
    <row r="79" spans="1:12" ht="15.75" customHeight="1">
      <c r="A79" s="172">
        <v>79700000</v>
      </c>
      <c r="B79" s="208">
        <v>61200</v>
      </c>
      <c r="C79" s="172" t="s">
        <v>216</v>
      </c>
      <c r="D79" s="208" t="s">
        <v>221</v>
      </c>
      <c r="E79" s="208">
        <v>1</v>
      </c>
      <c r="F79" s="208" t="s">
        <v>230</v>
      </c>
      <c r="G79" s="208" t="s">
        <v>215</v>
      </c>
      <c r="H79" s="7"/>
      <c r="I79" s="7"/>
      <c r="J79" s="7"/>
      <c r="K79" s="7"/>
      <c r="L79" s="7"/>
    </row>
    <row r="80" spans="1:12" ht="15.75" customHeight="1">
      <c r="A80" s="172">
        <v>79800000</v>
      </c>
      <c r="B80" s="208">
        <v>9750</v>
      </c>
      <c r="C80" s="172" t="s">
        <v>212</v>
      </c>
      <c r="D80" s="208" t="s">
        <v>221</v>
      </c>
      <c r="E80" s="208">
        <v>1</v>
      </c>
      <c r="F80" s="208" t="s">
        <v>214</v>
      </c>
      <c r="G80" s="208" t="s">
        <v>215</v>
      </c>
      <c r="H80" s="7"/>
      <c r="I80" s="7"/>
      <c r="J80" s="7"/>
      <c r="K80" s="7"/>
      <c r="L80" s="7"/>
    </row>
    <row r="81" spans="1:12" ht="15.75" customHeight="1">
      <c r="A81" s="172">
        <v>79900000</v>
      </c>
      <c r="B81" s="208">
        <v>26950</v>
      </c>
      <c r="C81" s="172" t="s">
        <v>216</v>
      </c>
      <c r="D81" s="208" t="s">
        <v>217</v>
      </c>
      <c r="E81" s="208">
        <v>1</v>
      </c>
      <c r="F81" s="208" t="s">
        <v>218</v>
      </c>
      <c r="G81" s="208" t="s">
        <v>215</v>
      </c>
      <c r="H81" s="7"/>
      <c r="I81" s="7"/>
      <c r="J81" s="7"/>
      <c r="K81" s="7"/>
      <c r="L81" s="7"/>
    </row>
    <row r="82" spans="1:12" ht="15.75" customHeight="1">
      <c r="A82" s="172">
        <v>80300000</v>
      </c>
      <c r="B82" s="208">
        <v>670</v>
      </c>
      <c r="C82" s="172" t="s">
        <v>216</v>
      </c>
      <c r="D82" s="208" t="s">
        <v>222</v>
      </c>
      <c r="E82" s="208">
        <v>1</v>
      </c>
      <c r="F82" s="208" t="s">
        <v>214</v>
      </c>
      <c r="G82" s="208" t="s">
        <v>215</v>
      </c>
      <c r="H82" s="7"/>
      <c r="I82" s="7"/>
      <c r="J82" s="7"/>
      <c r="K82" s="7"/>
      <c r="L82" s="7"/>
    </row>
    <row r="83" spans="1:12" ht="15.75" customHeight="1">
      <c r="A83" s="172">
        <v>80500000</v>
      </c>
      <c r="B83" s="208">
        <v>38000</v>
      </c>
      <c r="C83" s="172" t="s">
        <v>216</v>
      </c>
      <c r="D83" s="208" t="s">
        <v>221</v>
      </c>
      <c r="E83" s="208">
        <v>1</v>
      </c>
      <c r="F83" s="208" t="s">
        <v>229</v>
      </c>
      <c r="G83" s="208" t="s">
        <v>215</v>
      </c>
      <c r="H83" s="7"/>
      <c r="I83" s="7"/>
      <c r="J83" s="7"/>
      <c r="K83" s="7"/>
      <c r="L83" s="7"/>
    </row>
    <row r="84" spans="1:12" ht="15.75" customHeight="1">
      <c r="A84" s="172">
        <v>90600000</v>
      </c>
      <c r="B84" s="208">
        <v>2475</v>
      </c>
      <c r="C84" s="172" t="s">
        <v>216</v>
      </c>
      <c r="D84" s="208" t="s">
        <v>221</v>
      </c>
      <c r="E84" s="208">
        <v>1</v>
      </c>
      <c r="F84" s="208" t="s">
        <v>214</v>
      </c>
      <c r="G84" s="208" t="s">
        <v>215</v>
      </c>
      <c r="H84" s="7"/>
      <c r="I84" s="7"/>
      <c r="J84" s="7"/>
      <c r="K84" s="7"/>
      <c r="L84" s="7"/>
    </row>
    <row r="85" spans="1:12" ht="15.75" customHeight="1">
      <c r="A85" s="172">
        <v>90900000</v>
      </c>
      <c r="B85" s="208">
        <v>8670</v>
      </c>
      <c r="C85" s="172" t="s">
        <v>212</v>
      </c>
      <c r="D85" s="208" t="s">
        <v>221</v>
      </c>
      <c r="E85" s="208">
        <v>1</v>
      </c>
      <c r="F85" s="208" t="s">
        <v>214</v>
      </c>
      <c r="G85" s="208" t="s">
        <v>215</v>
      </c>
      <c r="H85" s="7"/>
      <c r="I85" s="7"/>
      <c r="J85" s="7"/>
      <c r="K85" s="7"/>
      <c r="L85" s="7"/>
    </row>
    <row r="86" spans="1:12" ht="15.75" customHeight="1">
      <c r="A86" s="172">
        <v>92400000</v>
      </c>
      <c r="B86" s="208">
        <v>450</v>
      </c>
      <c r="C86" s="172" t="s">
        <v>216</v>
      </c>
      <c r="D86" s="208" t="s">
        <v>221</v>
      </c>
      <c r="E86" s="208">
        <v>1</v>
      </c>
      <c r="F86" s="208" t="s">
        <v>214</v>
      </c>
      <c r="G86" s="208" t="s">
        <v>215</v>
      </c>
      <c r="H86" s="7"/>
      <c r="I86" s="7"/>
      <c r="J86" s="7"/>
      <c r="K86" s="7"/>
      <c r="L86" s="7"/>
    </row>
    <row r="87" spans="1:12" ht="15.75" customHeight="1">
      <c r="A87" s="172">
        <v>98300000</v>
      </c>
      <c r="B87" s="208">
        <v>489</v>
      </c>
      <c r="C87" s="172" t="s">
        <v>216</v>
      </c>
      <c r="D87" s="208" t="s">
        <v>223</v>
      </c>
      <c r="E87" s="208">
        <v>1</v>
      </c>
      <c r="F87" s="208" t="s">
        <v>214</v>
      </c>
      <c r="G87" s="208" t="s">
        <v>215</v>
      </c>
      <c r="H87" s="7"/>
      <c r="I87" s="7"/>
      <c r="J87" s="7"/>
      <c r="K87" s="7"/>
      <c r="L87" s="7"/>
    </row>
    <row r="88" spans="1:12" s="15" customFormat="1" ht="28.5" customHeight="1">
      <c r="A88" s="173" t="s">
        <v>231</v>
      </c>
      <c r="B88" s="173">
        <f>SUM(B5:B87)</f>
        <v>2206822.8600000003</v>
      </c>
      <c r="C88" s="215"/>
      <c r="D88" s="215"/>
      <c r="E88" s="215"/>
      <c r="F88" s="215"/>
      <c r="G88" s="215"/>
      <c r="H88" s="215"/>
      <c r="I88" s="215"/>
      <c r="J88" s="215"/>
      <c r="K88" s="215"/>
      <c r="L88" s="215"/>
    </row>
    <row r="89" spans="1:12" ht="15.75" customHeight="1">
      <c r="A89" s="172">
        <v>3100000</v>
      </c>
      <c r="B89" s="208">
        <v>1000</v>
      </c>
      <c r="C89" s="172" t="s">
        <v>216</v>
      </c>
      <c r="D89" s="208" t="s">
        <v>217</v>
      </c>
      <c r="E89" s="208">
        <v>1</v>
      </c>
      <c r="F89" s="208" t="s">
        <v>214</v>
      </c>
      <c r="G89" s="208" t="s">
        <v>232</v>
      </c>
      <c r="H89" s="7"/>
      <c r="I89" s="7"/>
      <c r="J89" s="7"/>
      <c r="K89" s="7"/>
      <c r="L89" s="7"/>
    </row>
    <row r="90" spans="1:12" ht="15.75" customHeight="1">
      <c r="A90" s="172">
        <v>3200000</v>
      </c>
      <c r="B90" s="208">
        <v>17800</v>
      </c>
      <c r="C90" s="172" t="s">
        <v>212</v>
      </c>
      <c r="D90" s="208" t="s">
        <v>217</v>
      </c>
      <c r="E90" s="208">
        <v>1</v>
      </c>
      <c r="F90" s="208" t="s">
        <v>214</v>
      </c>
      <c r="G90" s="208" t="s">
        <v>232</v>
      </c>
      <c r="H90" s="7"/>
      <c r="I90" s="7"/>
      <c r="J90" s="7"/>
      <c r="K90" s="7"/>
      <c r="L90" s="7"/>
    </row>
    <row r="91" spans="1:12" ht="15.75" customHeight="1">
      <c r="A91" s="172">
        <v>9200000</v>
      </c>
      <c r="B91" s="208">
        <v>100</v>
      </c>
      <c r="C91" s="172" t="s">
        <v>216</v>
      </c>
      <c r="D91" s="208" t="s">
        <v>225</v>
      </c>
      <c r="E91" s="208">
        <v>1</v>
      </c>
      <c r="F91" s="208" t="s">
        <v>214</v>
      </c>
      <c r="G91" s="208" t="s">
        <v>232</v>
      </c>
      <c r="H91" s="7"/>
      <c r="I91" s="7"/>
      <c r="J91" s="7"/>
      <c r="K91" s="7"/>
      <c r="L91" s="7"/>
    </row>
    <row r="92" spans="1:12" ht="15.75" customHeight="1">
      <c r="A92" s="172">
        <v>15100000</v>
      </c>
      <c r="B92" s="208">
        <v>13980</v>
      </c>
      <c r="C92" s="172" t="s">
        <v>212</v>
      </c>
      <c r="D92" s="208" t="s">
        <v>217</v>
      </c>
      <c r="E92" s="208">
        <v>1</v>
      </c>
      <c r="F92" s="208" t="s">
        <v>214</v>
      </c>
      <c r="G92" s="208" t="s">
        <v>232</v>
      </c>
      <c r="H92" s="7"/>
      <c r="I92" s="7"/>
      <c r="J92" s="7"/>
      <c r="K92" s="7"/>
      <c r="L92" s="7"/>
    </row>
    <row r="93" spans="1:12" ht="15.75" customHeight="1">
      <c r="A93" s="172">
        <v>15200000</v>
      </c>
      <c r="B93" s="208">
        <v>12100</v>
      </c>
      <c r="C93" s="172" t="s">
        <v>212</v>
      </c>
      <c r="D93" s="208" t="s">
        <v>217</v>
      </c>
      <c r="E93" s="208">
        <v>1</v>
      </c>
      <c r="F93" s="208" t="s">
        <v>214</v>
      </c>
      <c r="G93" s="208" t="s">
        <v>232</v>
      </c>
      <c r="H93" s="7"/>
      <c r="I93" s="7"/>
      <c r="J93" s="7"/>
      <c r="K93" s="7"/>
      <c r="L93" s="7"/>
    </row>
    <row r="94" spans="1:12" ht="15.75" customHeight="1">
      <c r="A94" s="172">
        <v>15300000</v>
      </c>
      <c r="B94" s="208">
        <v>11400</v>
      </c>
      <c r="C94" s="172" t="s">
        <v>212</v>
      </c>
      <c r="D94" s="208" t="s">
        <v>217</v>
      </c>
      <c r="E94" s="208">
        <v>1</v>
      </c>
      <c r="F94" s="208" t="s">
        <v>214</v>
      </c>
      <c r="G94" s="208" t="s">
        <v>232</v>
      </c>
      <c r="H94" s="7"/>
      <c r="I94" s="7"/>
      <c r="J94" s="7"/>
      <c r="K94" s="7"/>
      <c r="L94" s="7"/>
    </row>
    <row r="95" spans="1:12" ht="15.75" customHeight="1">
      <c r="A95" s="172">
        <v>15400000</v>
      </c>
      <c r="B95" s="208">
        <v>2470</v>
      </c>
      <c r="C95" s="172" t="s">
        <v>216</v>
      </c>
      <c r="D95" s="208" t="s">
        <v>217</v>
      </c>
      <c r="E95" s="208">
        <v>1</v>
      </c>
      <c r="F95" s="208" t="s">
        <v>214</v>
      </c>
      <c r="G95" s="208" t="s">
        <v>232</v>
      </c>
      <c r="H95" s="7"/>
      <c r="I95" s="7"/>
      <c r="J95" s="7"/>
      <c r="K95" s="7"/>
      <c r="L95" s="7"/>
    </row>
    <row r="96" spans="1:12" ht="15.75" customHeight="1">
      <c r="A96" s="172">
        <v>15500000</v>
      </c>
      <c r="B96" s="208">
        <v>12800</v>
      </c>
      <c r="C96" s="172" t="s">
        <v>212</v>
      </c>
      <c r="D96" s="208" t="s">
        <v>217</v>
      </c>
      <c r="E96" s="208">
        <v>1</v>
      </c>
      <c r="F96" s="208" t="s">
        <v>214</v>
      </c>
      <c r="G96" s="208" t="s">
        <v>232</v>
      </c>
      <c r="H96" s="7"/>
      <c r="I96" s="7"/>
      <c r="J96" s="7"/>
      <c r="K96" s="7"/>
      <c r="L96" s="7"/>
    </row>
    <row r="97" spans="1:12" ht="15.75" customHeight="1">
      <c r="A97" s="172">
        <v>15600000</v>
      </c>
      <c r="B97" s="208">
        <v>870</v>
      </c>
      <c r="C97" s="172" t="s">
        <v>216</v>
      </c>
      <c r="D97" s="208" t="s">
        <v>217</v>
      </c>
      <c r="E97" s="208">
        <v>1</v>
      </c>
      <c r="F97" s="208" t="s">
        <v>214</v>
      </c>
      <c r="G97" s="208" t="s">
        <v>232</v>
      </c>
      <c r="H97" s="7"/>
      <c r="I97" s="7"/>
      <c r="J97" s="7"/>
      <c r="K97" s="7"/>
      <c r="L97" s="7"/>
    </row>
    <row r="98" spans="1:12" ht="15.75" customHeight="1">
      <c r="A98" s="172">
        <v>15800000</v>
      </c>
      <c r="B98" s="208">
        <v>18815</v>
      </c>
      <c r="C98" s="172" t="s">
        <v>212</v>
      </c>
      <c r="D98" s="208" t="s">
        <v>217</v>
      </c>
      <c r="E98" s="208">
        <v>1</v>
      </c>
      <c r="F98" s="208" t="s">
        <v>214</v>
      </c>
      <c r="G98" s="208" t="s">
        <v>232</v>
      </c>
      <c r="H98" s="7"/>
      <c r="I98" s="7"/>
      <c r="J98" s="7"/>
      <c r="K98" s="7"/>
      <c r="L98" s="7"/>
    </row>
    <row r="99" spans="1:12" ht="15.75" customHeight="1">
      <c r="A99" s="172">
        <v>15800000</v>
      </c>
      <c r="B99" s="208">
        <v>600</v>
      </c>
      <c r="C99" s="172" t="s">
        <v>216</v>
      </c>
      <c r="D99" s="208" t="s">
        <v>225</v>
      </c>
      <c r="E99" s="208">
        <v>1</v>
      </c>
      <c r="F99" s="208" t="s">
        <v>218</v>
      </c>
      <c r="G99" s="208" t="s">
        <v>232</v>
      </c>
      <c r="H99" s="7"/>
      <c r="I99" s="7"/>
      <c r="J99" s="7"/>
      <c r="K99" s="7"/>
      <c r="L99" s="7"/>
    </row>
    <row r="100" spans="1:12" ht="15.75" customHeight="1">
      <c r="A100" s="172">
        <v>16400000</v>
      </c>
      <c r="B100" s="208">
        <v>35</v>
      </c>
      <c r="C100" s="172" t="s">
        <v>216</v>
      </c>
      <c r="D100" s="208" t="s">
        <v>213</v>
      </c>
      <c r="E100" s="208">
        <v>1</v>
      </c>
      <c r="F100" s="208" t="s">
        <v>214</v>
      </c>
      <c r="G100" s="208" t="s">
        <v>232</v>
      </c>
      <c r="H100" s="7"/>
      <c r="I100" s="7"/>
      <c r="J100" s="7"/>
      <c r="K100" s="7"/>
      <c r="L100" s="7"/>
    </row>
    <row r="101" spans="1:12" ht="15.75" customHeight="1">
      <c r="A101" s="172">
        <v>18100000</v>
      </c>
      <c r="B101" s="208">
        <v>550</v>
      </c>
      <c r="C101" s="172" t="s">
        <v>216</v>
      </c>
      <c r="D101" s="208" t="s">
        <v>225</v>
      </c>
      <c r="E101" s="208">
        <v>1</v>
      </c>
      <c r="F101" s="208" t="s">
        <v>214</v>
      </c>
      <c r="G101" s="208" t="s">
        <v>232</v>
      </c>
      <c r="H101" s="7"/>
      <c r="I101" s="7"/>
      <c r="J101" s="7"/>
      <c r="K101" s="7"/>
      <c r="L101" s="7"/>
    </row>
    <row r="102" spans="1:12" ht="15.75" customHeight="1">
      <c r="A102" s="172">
        <v>18300000</v>
      </c>
      <c r="B102" s="208">
        <v>265</v>
      </c>
      <c r="C102" s="172" t="s">
        <v>216</v>
      </c>
      <c r="D102" s="208" t="s">
        <v>225</v>
      </c>
      <c r="E102" s="208">
        <v>1</v>
      </c>
      <c r="F102" s="208" t="s">
        <v>229</v>
      </c>
      <c r="G102" s="208" t="s">
        <v>232</v>
      </c>
      <c r="H102" s="7"/>
      <c r="I102" s="7"/>
      <c r="J102" s="7"/>
      <c r="K102" s="7"/>
      <c r="L102" s="7"/>
    </row>
    <row r="103" spans="1:12" ht="15.75" customHeight="1">
      <c r="A103" s="172">
        <v>18500000</v>
      </c>
      <c r="B103" s="208">
        <v>500</v>
      </c>
      <c r="C103" s="172" t="s">
        <v>216</v>
      </c>
      <c r="D103" s="208" t="s">
        <v>225</v>
      </c>
      <c r="E103" s="208">
        <v>1</v>
      </c>
      <c r="F103" s="208" t="s">
        <v>218</v>
      </c>
      <c r="G103" s="208" t="s">
        <v>232</v>
      </c>
      <c r="H103" s="7"/>
      <c r="I103" s="7"/>
      <c r="J103" s="7"/>
      <c r="K103" s="7"/>
      <c r="L103" s="7"/>
    </row>
    <row r="104" spans="1:12" ht="15.75" customHeight="1">
      <c r="A104" s="172">
        <v>19600000</v>
      </c>
      <c r="B104" s="208">
        <v>725</v>
      </c>
      <c r="C104" s="172" t="s">
        <v>216</v>
      </c>
      <c r="D104" s="208" t="s">
        <v>221</v>
      </c>
      <c r="E104" s="208">
        <v>1</v>
      </c>
      <c r="F104" s="208" t="s">
        <v>214</v>
      </c>
      <c r="G104" s="208" t="s">
        <v>232</v>
      </c>
      <c r="H104" s="7"/>
      <c r="I104" s="7"/>
      <c r="J104" s="7"/>
      <c r="K104" s="7"/>
      <c r="L104" s="7"/>
    </row>
    <row r="105" spans="1:12" ht="15.75" customHeight="1">
      <c r="A105" s="172">
        <v>24400000</v>
      </c>
      <c r="B105" s="208">
        <v>612</v>
      </c>
      <c r="C105" s="172" t="s">
        <v>216</v>
      </c>
      <c r="D105" s="208" t="s">
        <v>213</v>
      </c>
      <c r="E105" s="208">
        <v>1</v>
      </c>
      <c r="F105" s="208" t="s">
        <v>214</v>
      </c>
      <c r="G105" s="208" t="s">
        <v>232</v>
      </c>
      <c r="H105" s="7"/>
      <c r="I105" s="7"/>
      <c r="J105" s="7"/>
      <c r="K105" s="7"/>
      <c r="L105" s="7"/>
    </row>
    <row r="106" spans="1:12" ht="15.75" customHeight="1">
      <c r="A106" s="172">
        <v>24900000</v>
      </c>
      <c r="B106" s="208">
        <v>126</v>
      </c>
      <c r="C106" s="172" t="s">
        <v>216</v>
      </c>
      <c r="D106" s="208" t="s">
        <v>233</v>
      </c>
      <c r="E106" s="208">
        <v>1</v>
      </c>
      <c r="F106" s="208" t="s">
        <v>214</v>
      </c>
      <c r="G106" s="208" t="s">
        <v>232</v>
      </c>
      <c r="H106" s="7"/>
      <c r="I106" s="7"/>
      <c r="J106" s="7"/>
      <c r="K106" s="7"/>
      <c r="L106" s="7"/>
    </row>
    <row r="107" spans="1:12" ht="15.75" customHeight="1">
      <c r="A107" s="172">
        <v>30100000</v>
      </c>
      <c r="B107" s="208">
        <v>719</v>
      </c>
      <c r="C107" s="172" t="s">
        <v>216</v>
      </c>
      <c r="D107" s="208" t="s">
        <v>221</v>
      </c>
      <c r="E107" s="208">
        <v>1</v>
      </c>
      <c r="F107" s="208" t="s">
        <v>214</v>
      </c>
      <c r="G107" s="208" t="s">
        <v>232</v>
      </c>
      <c r="H107" s="7"/>
      <c r="I107" s="7"/>
      <c r="J107" s="7"/>
      <c r="K107" s="7"/>
      <c r="L107" s="7"/>
    </row>
    <row r="108" spans="1:12" ht="15.75" customHeight="1">
      <c r="A108" s="172">
        <v>30200000</v>
      </c>
      <c r="B108" s="208">
        <v>59988.5</v>
      </c>
      <c r="C108" s="172" t="s">
        <v>212</v>
      </c>
      <c r="D108" s="208" t="s">
        <v>217</v>
      </c>
      <c r="E108" s="208">
        <v>1</v>
      </c>
      <c r="F108" s="208" t="s">
        <v>214</v>
      </c>
      <c r="G108" s="208" t="s">
        <v>232</v>
      </c>
      <c r="H108" s="7"/>
      <c r="I108" s="7"/>
      <c r="J108" s="7"/>
      <c r="K108" s="7"/>
      <c r="L108" s="7"/>
    </row>
    <row r="109" spans="1:12" ht="15.75" customHeight="1">
      <c r="A109" s="172">
        <v>30200000</v>
      </c>
      <c r="B109" s="208">
        <v>4798</v>
      </c>
      <c r="C109" s="172" t="s">
        <v>216</v>
      </c>
      <c r="D109" s="208" t="s">
        <v>223</v>
      </c>
      <c r="E109" s="208">
        <v>1</v>
      </c>
      <c r="F109" s="208" t="s">
        <v>214</v>
      </c>
      <c r="G109" s="208" t="s">
        <v>232</v>
      </c>
      <c r="H109" s="7"/>
      <c r="I109" s="7"/>
      <c r="J109" s="7"/>
      <c r="K109" s="7"/>
      <c r="L109" s="7"/>
    </row>
    <row r="110" spans="1:12" ht="15.75" customHeight="1">
      <c r="A110" s="172">
        <v>31200000</v>
      </c>
      <c r="B110" s="208">
        <v>350</v>
      </c>
      <c r="C110" s="172" t="s">
        <v>216</v>
      </c>
      <c r="D110" s="208" t="s">
        <v>213</v>
      </c>
      <c r="E110" s="208">
        <v>1</v>
      </c>
      <c r="F110" s="208" t="s">
        <v>214</v>
      </c>
      <c r="G110" s="208" t="s">
        <v>232</v>
      </c>
      <c r="H110" s="7"/>
      <c r="I110" s="7"/>
      <c r="J110" s="7"/>
      <c r="K110" s="7"/>
      <c r="L110" s="7"/>
    </row>
    <row r="111" spans="1:12" ht="15.75" customHeight="1">
      <c r="A111" s="172">
        <v>31400000</v>
      </c>
      <c r="B111" s="208">
        <v>100</v>
      </c>
      <c r="C111" s="172" t="s">
        <v>216</v>
      </c>
      <c r="D111" s="208" t="s">
        <v>219</v>
      </c>
      <c r="E111" s="208">
        <v>1</v>
      </c>
      <c r="F111" s="208" t="s">
        <v>214</v>
      </c>
      <c r="G111" s="208" t="s">
        <v>232</v>
      </c>
      <c r="H111" s="7"/>
      <c r="I111" s="7"/>
      <c r="J111" s="7"/>
      <c r="K111" s="7"/>
      <c r="L111" s="7"/>
    </row>
    <row r="112" spans="1:12" ht="15.75" customHeight="1">
      <c r="A112" s="172">
        <v>31600000</v>
      </c>
      <c r="B112" s="208">
        <v>100</v>
      </c>
      <c r="C112" s="172" t="s">
        <v>216</v>
      </c>
      <c r="D112" s="208" t="s">
        <v>225</v>
      </c>
      <c r="E112" s="208">
        <v>1</v>
      </c>
      <c r="F112" s="208" t="s">
        <v>214</v>
      </c>
      <c r="G112" s="208" t="s">
        <v>232</v>
      </c>
      <c r="H112" s="7"/>
      <c r="I112" s="7"/>
      <c r="J112" s="7"/>
      <c r="K112" s="7"/>
      <c r="L112" s="7"/>
    </row>
    <row r="113" spans="1:12" ht="15.75" customHeight="1">
      <c r="A113" s="172">
        <v>32200000</v>
      </c>
      <c r="B113" s="208">
        <v>2470</v>
      </c>
      <c r="C113" s="172" t="s">
        <v>216</v>
      </c>
      <c r="D113" s="208" t="s">
        <v>217</v>
      </c>
      <c r="E113" s="208">
        <v>1</v>
      </c>
      <c r="F113" s="208" t="s">
        <v>214</v>
      </c>
      <c r="G113" s="208" t="s">
        <v>232</v>
      </c>
      <c r="H113" s="7"/>
      <c r="I113" s="7"/>
      <c r="J113" s="7"/>
      <c r="K113" s="7"/>
      <c r="L113" s="7"/>
    </row>
    <row r="114" spans="1:12" ht="15.75" customHeight="1">
      <c r="A114" s="172">
        <v>32300000</v>
      </c>
      <c r="B114" s="208">
        <v>27415</v>
      </c>
      <c r="C114" s="172" t="s">
        <v>212</v>
      </c>
      <c r="D114" s="208" t="s">
        <v>217</v>
      </c>
      <c r="E114" s="208">
        <v>1</v>
      </c>
      <c r="F114" s="208" t="s">
        <v>214</v>
      </c>
      <c r="G114" s="208" t="s">
        <v>232</v>
      </c>
      <c r="H114" s="7"/>
      <c r="I114" s="7"/>
      <c r="J114" s="7"/>
      <c r="K114" s="7"/>
      <c r="L114" s="7"/>
    </row>
    <row r="115" spans="1:12" ht="15.75" customHeight="1">
      <c r="A115" s="172">
        <v>34100000</v>
      </c>
      <c r="B115" s="208">
        <v>47099</v>
      </c>
      <c r="C115" s="172" t="s">
        <v>212</v>
      </c>
      <c r="D115" s="208" t="s">
        <v>221</v>
      </c>
      <c r="E115" s="208">
        <v>3</v>
      </c>
      <c r="F115" s="208" t="s">
        <v>214</v>
      </c>
      <c r="G115" s="208" t="s">
        <v>232</v>
      </c>
      <c r="H115" s="7"/>
      <c r="I115" s="7"/>
      <c r="J115" s="7"/>
      <c r="K115" s="7"/>
      <c r="L115" s="7"/>
    </row>
    <row r="116" spans="1:12" ht="15.75" customHeight="1">
      <c r="A116" s="172">
        <v>34100000</v>
      </c>
      <c r="B116" s="208">
        <v>2000</v>
      </c>
      <c r="C116" s="172" t="s">
        <v>212</v>
      </c>
      <c r="D116" s="208" t="s">
        <v>224</v>
      </c>
      <c r="E116" s="208">
        <v>1</v>
      </c>
      <c r="F116" s="208" t="s">
        <v>214</v>
      </c>
      <c r="G116" s="208" t="s">
        <v>232</v>
      </c>
      <c r="H116" s="7"/>
      <c r="I116" s="7"/>
      <c r="J116" s="7"/>
      <c r="K116" s="7"/>
      <c r="L116" s="7"/>
    </row>
    <row r="117" spans="1:12" ht="15.75" customHeight="1">
      <c r="A117" s="172">
        <v>34300000</v>
      </c>
      <c r="B117" s="208">
        <v>170</v>
      </c>
      <c r="C117" s="172" t="s">
        <v>216</v>
      </c>
      <c r="D117" s="208" t="s">
        <v>225</v>
      </c>
      <c r="E117" s="208">
        <v>1</v>
      </c>
      <c r="F117" s="208" t="s">
        <v>214</v>
      </c>
      <c r="G117" s="208" t="s">
        <v>232</v>
      </c>
      <c r="H117" s="7"/>
      <c r="I117" s="7"/>
      <c r="J117" s="7"/>
      <c r="K117" s="7"/>
      <c r="L117" s="7"/>
    </row>
    <row r="118" spans="1:12" ht="15.75" customHeight="1">
      <c r="A118" s="172">
        <v>35100000</v>
      </c>
      <c r="B118" s="208">
        <v>35500</v>
      </c>
      <c r="C118" s="172" t="s">
        <v>212</v>
      </c>
      <c r="D118" s="208" t="s">
        <v>217</v>
      </c>
      <c r="E118" s="208">
        <v>1</v>
      </c>
      <c r="F118" s="208" t="s">
        <v>214</v>
      </c>
      <c r="G118" s="208" t="s">
        <v>232</v>
      </c>
      <c r="H118" s="7"/>
      <c r="I118" s="7"/>
      <c r="J118" s="7"/>
      <c r="K118" s="7"/>
      <c r="L118" s="7"/>
    </row>
    <row r="119" spans="1:12" ht="15.75" customHeight="1">
      <c r="A119" s="172">
        <v>37400000</v>
      </c>
      <c r="B119" s="208">
        <v>80</v>
      </c>
      <c r="C119" s="172" t="s">
        <v>216</v>
      </c>
      <c r="D119" s="208" t="s">
        <v>225</v>
      </c>
      <c r="E119" s="208">
        <v>1</v>
      </c>
      <c r="F119" s="208" t="s">
        <v>214</v>
      </c>
      <c r="G119" s="208" t="s">
        <v>232</v>
      </c>
      <c r="H119" s="7"/>
      <c r="I119" s="7"/>
      <c r="J119" s="7"/>
      <c r="K119" s="7"/>
      <c r="L119" s="7"/>
    </row>
    <row r="120" spans="1:12" ht="15.75" customHeight="1">
      <c r="A120" s="172">
        <v>37500000</v>
      </c>
      <c r="B120" s="208">
        <v>200</v>
      </c>
      <c r="C120" s="172" t="s">
        <v>216</v>
      </c>
      <c r="D120" s="208" t="s">
        <v>225</v>
      </c>
      <c r="E120" s="208">
        <v>1</v>
      </c>
      <c r="F120" s="208" t="s">
        <v>214</v>
      </c>
      <c r="G120" s="208" t="s">
        <v>232</v>
      </c>
      <c r="H120" s="7"/>
      <c r="I120" s="7"/>
      <c r="J120" s="7"/>
      <c r="K120" s="7"/>
      <c r="L120" s="7"/>
    </row>
    <row r="121" spans="1:12" ht="15.75" customHeight="1">
      <c r="A121" s="172">
        <v>38600000</v>
      </c>
      <c r="B121" s="208">
        <v>32500</v>
      </c>
      <c r="C121" s="172" t="s">
        <v>212</v>
      </c>
      <c r="D121" s="208" t="s">
        <v>217</v>
      </c>
      <c r="E121" s="208">
        <v>1</v>
      </c>
      <c r="F121" s="208" t="s">
        <v>214</v>
      </c>
      <c r="G121" s="208" t="s">
        <v>232</v>
      </c>
      <c r="H121" s="7"/>
      <c r="I121" s="7"/>
      <c r="J121" s="7"/>
      <c r="K121" s="7"/>
      <c r="L121" s="7"/>
    </row>
    <row r="122" spans="1:12" ht="15.75" customHeight="1">
      <c r="A122" s="172">
        <v>39100000</v>
      </c>
      <c r="B122" s="208">
        <v>1850</v>
      </c>
      <c r="C122" s="172" t="s">
        <v>216</v>
      </c>
      <c r="D122" s="208" t="s">
        <v>225</v>
      </c>
      <c r="E122" s="208">
        <v>1</v>
      </c>
      <c r="F122" s="208" t="s">
        <v>214</v>
      </c>
      <c r="G122" s="208" t="s">
        <v>232</v>
      </c>
      <c r="H122" s="7"/>
      <c r="I122" s="7"/>
      <c r="J122" s="7"/>
      <c r="K122" s="7"/>
      <c r="L122" s="7"/>
    </row>
    <row r="123" spans="1:12" ht="15.75" customHeight="1">
      <c r="A123" s="172">
        <v>39100000</v>
      </c>
      <c r="B123" s="208">
        <v>276000</v>
      </c>
      <c r="C123" s="172" t="s">
        <v>227</v>
      </c>
      <c r="D123" s="208" t="s">
        <v>224</v>
      </c>
      <c r="E123" s="208">
        <v>1</v>
      </c>
      <c r="F123" s="208"/>
      <c r="G123" s="208" t="s">
        <v>232</v>
      </c>
      <c r="H123" s="7"/>
      <c r="I123" s="7"/>
      <c r="J123" s="7"/>
      <c r="K123" s="7"/>
      <c r="L123" s="7"/>
    </row>
    <row r="124" spans="1:12" ht="15.75" customHeight="1">
      <c r="A124" s="172">
        <v>39200000</v>
      </c>
      <c r="B124" s="208">
        <v>4976</v>
      </c>
      <c r="C124" s="172" t="s">
        <v>216</v>
      </c>
      <c r="D124" s="208" t="s">
        <v>221</v>
      </c>
      <c r="E124" s="208">
        <v>1</v>
      </c>
      <c r="F124" s="208" t="s">
        <v>214</v>
      </c>
      <c r="G124" s="208" t="s">
        <v>232</v>
      </c>
      <c r="H124" s="7"/>
      <c r="I124" s="7"/>
      <c r="J124" s="7"/>
      <c r="K124" s="7"/>
      <c r="L124" s="7"/>
    </row>
    <row r="125" spans="1:12" ht="15.75" customHeight="1">
      <c r="A125" s="172">
        <v>39300000</v>
      </c>
      <c r="B125" s="208">
        <v>2950</v>
      </c>
      <c r="C125" s="172" t="s">
        <v>216</v>
      </c>
      <c r="D125" s="208" t="s">
        <v>213</v>
      </c>
      <c r="E125" s="208">
        <v>1</v>
      </c>
      <c r="F125" s="208" t="s">
        <v>214</v>
      </c>
      <c r="G125" s="208" t="s">
        <v>232</v>
      </c>
      <c r="H125" s="7"/>
      <c r="I125" s="7"/>
      <c r="J125" s="7"/>
      <c r="K125" s="7"/>
      <c r="L125" s="7"/>
    </row>
    <row r="126" spans="1:12" ht="15.75" customHeight="1">
      <c r="A126" s="172">
        <v>39500000</v>
      </c>
      <c r="B126" s="208">
        <v>2430</v>
      </c>
      <c r="C126" s="172" t="s">
        <v>216</v>
      </c>
      <c r="D126" s="208" t="s">
        <v>221</v>
      </c>
      <c r="E126" s="208">
        <v>1</v>
      </c>
      <c r="F126" s="208" t="s">
        <v>214</v>
      </c>
      <c r="G126" s="208" t="s">
        <v>232</v>
      </c>
      <c r="H126" s="7"/>
      <c r="I126" s="7"/>
      <c r="J126" s="7"/>
      <c r="K126" s="7"/>
      <c r="L126" s="7"/>
    </row>
    <row r="127" spans="1:12" ht="15.75" customHeight="1">
      <c r="A127" s="172">
        <v>39700000</v>
      </c>
      <c r="B127" s="208">
        <v>800</v>
      </c>
      <c r="C127" s="172" t="s">
        <v>216</v>
      </c>
      <c r="D127" s="208" t="s">
        <v>213</v>
      </c>
      <c r="E127" s="208">
        <v>1</v>
      </c>
      <c r="F127" s="208" t="s">
        <v>214</v>
      </c>
      <c r="G127" s="208" t="s">
        <v>232</v>
      </c>
      <c r="H127" s="7"/>
      <c r="I127" s="7"/>
      <c r="J127" s="7"/>
      <c r="K127" s="7"/>
      <c r="L127" s="7"/>
    </row>
    <row r="128" spans="1:12" ht="15.75" customHeight="1">
      <c r="A128" s="172">
        <v>39800000</v>
      </c>
      <c r="B128" s="208">
        <v>550</v>
      </c>
      <c r="C128" s="172" t="s">
        <v>216</v>
      </c>
      <c r="D128" s="208" t="s">
        <v>221</v>
      </c>
      <c r="E128" s="208">
        <v>1</v>
      </c>
      <c r="F128" s="208" t="s">
        <v>214</v>
      </c>
      <c r="G128" s="208" t="s">
        <v>232</v>
      </c>
      <c r="H128" s="7"/>
      <c r="I128" s="7"/>
      <c r="J128" s="7"/>
      <c r="K128" s="7"/>
      <c r="L128" s="7"/>
    </row>
    <row r="129" spans="1:12" ht="15.75" customHeight="1">
      <c r="A129" s="172">
        <v>42100000</v>
      </c>
      <c r="B129" s="208">
        <v>89</v>
      </c>
      <c r="C129" s="172" t="s">
        <v>216</v>
      </c>
      <c r="D129" s="208" t="s">
        <v>233</v>
      </c>
      <c r="E129" s="208">
        <v>1</v>
      </c>
      <c r="F129" s="208" t="s">
        <v>214</v>
      </c>
      <c r="G129" s="208" t="s">
        <v>232</v>
      </c>
      <c r="H129" s="7"/>
      <c r="I129" s="7"/>
      <c r="J129" s="7"/>
      <c r="K129" s="7"/>
      <c r="L129" s="7"/>
    </row>
    <row r="130" spans="1:12" ht="15.75" customHeight="1">
      <c r="A130" s="172">
        <v>42900000</v>
      </c>
      <c r="B130" s="208">
        <v>1000</v>
      </c>
      <c r="C130" s="172" t="s">
        <v>216</v>
      </c>
      <c r="D130" s="208" t="s">
        <v>225</v>
      </c>
      <c r="E130" s="208">
        <v>1</v>
      </c>
      <c r="F130" s="208" t="s">
        <v>214</v>
      </c>
      <c r="G130" s="208" t="s">
        <v>232</v>
      </c>
      <c r="H130" s="7"/>
      <c r="I130" s="7"/>
      <c r="J130" s="7"/>
      <c r="K130" s="7"/>
      <c r="L130" s="7"/>
    </row>
    <row r="131" spans="1:12" ht="15.75" customHeight="1">
      <c r="A131" s="172">
        <v>44100000</v>
      </c>
      <c r="B131" s="208">
        <v>4950</v>
      </c>
      <c r="C131" s="172" t="s">
        <v>216</v>
      </c>
      <c r="D131" s="208" t="s">
        <v>234</v>
      </c>
      <c r="E131" s="208">
        <v>1</v>
      </c>
      <c r="F131" s="208" t="s">
        <v>214</v>
      </c>
      <c r="G131" s="208" t="s">
        <v>232</v>
      </c>
      <c r="H131" s="7"/>
      <c r="I131" s="7"/>
      <c r="J131" s="7"/>
      <c r="K131" s="7"/>
      <c r="L131" s="7"/>
    </row>
    <row r="132" spans="1:12" ht="15.75" customHeight="1">
      <c r="A132" s="172">
        <v>44400000</v>
      </c>
      <c r="B132" s="208">
        <v>50</v>
      </c>
      <c r="C132" s="172" t="s">
        <v>216</v>
      </c>
      <c r="D132" s="208" t="s">
        <v>225</v>
      </c>
      <c r="E132" s="208">
        <v>1</v>
      </c>
      <c r="F132" s="208" t="s">
        <v>214</v>
      </c>
      <c r="G132" s="208" t="s">
        <v>232</v>
      </c>
      <c r="H132" s="7"/>
      <c r="I132" s="7"/>
      <c r="J132" s="7"/>
      <c r="K132" s="7"/>
      <c r="L132" s="7"/>
    </row>
    <row r="133" spans="1:12" ht="15.75" customHeight="1">
      <c r="A133" s="172">
        <v>44500000</v>
      </c>
      <c r="B133" s="208">
        <v>1000</v>
      </c>
      <c r="C133" s="172" t="s">
        <v>216</v>
      </c>
      <c r="D133" s="208" t="s">
        <v>213</v>
      </c>
      <c r="E133" s="208">
        <v>1</v>
      </c>
      <c r="F133" s="208" t="s">
        <v>214</v>
      </c>
      <c r="G133" s="208" t="s">
        <v>232</v>
      </c>
      <c r="H133" s="7"/>
      <c r="I133" s="7"/>
      <c r="J133" s="7"/>
      <c r="K133" s="7"/>
      <c r="L133" s="7"/>
    </row>
    <row r="134" spans="1:12" ht="15.75" customHeight="1">
      <c r="A134" s="172">
        <v>45200000</v>
      </c>
      <c r="B134" s="208">
        <v>24040</v>
      </c>
      <c r="C134" s="172" t="s">
        <v>216</v>
      </c>
      <c r="D134" s="208" t="s">
        <v>222</v>
      </c>
      <c r="E134" s="208">
        <v>1</v>
      </c>
      <c r="F134" s="208" t="s">
        <v>230</v>
      </c>
      <c r="G134" s="208" t="s">
        <v>232</v>
      </c>
      <c r="H134" s="7"/>
      <c r="I134" s="7"/>
      <c r="J134" s="7"/>
      <c r="K134" s="7"/>
      <c r="L134" s="7"/>
    </row>
    <row r="135" spans="1:12" ht="15.75" customHeight="1">
      <c r="A135" s="172">
        <v>45200000</v>
      </c>
      <c r="B135" s="208">
        <v>58200</v>
      </c>
      <c r="C135" s="172" t="s">
        <v>212</v>
      </c>
      <c r="D135" s="208" t="s">
        <v>224</v>
      </c>
      <c r="E135" s="208">
        <v>1</v>
      </c>
      <c r="F135" s="208" t="s">
        <v>214</v>
      </c>
      <c r="G135" s="208" t="s">
        <v>232</v>
      </c>
      <c r="H135" s="7"/>
      <c r="I135" s="7"/>
      <c r="J135" s="7"/>
      <c r="K135" s="7"/>
      <c r="L135" s="7"/>
    </row>
    <row r="136" spans="1:12" ht="15.75" customHeight="1">
      <c r="A136" s="172">
        <v>45300000</v>
      </c>
      <c r="B136" s="208">
        <v>3400</v>
      </c>
      <c r="C136" s="172" t="s">
        <v>216</v>
      </c>
      <c r="D136" s="208" t="s">
        <v>219</v>
      </c>
      <c r="E136" s="208">
        <v>1</v>
      </c>
      <c r="F136" s="208" t="s">
        <v>214</v>
      </c>
      <c r="G136" s="208" t="s">
        <v>232</v>
      </c>
      <c r="H136" s="7"/>
      <c r="I136" s="7"/>
      <c r="J136" s="7"/>
      <c r="K136" s="7"/>
      <c r="L136" s="7"/>
    </row>
    <row r="137" spans="1:12" ht="15.75" customHeight="1">
      <c r="A137" s="172">
        <v>45400000</v>
      </c>
      <c r="B137" s="208">
        <v>42300</v>
      </c>
      <c r="C137" s="172" t="s">
        <v>216</v>
      </c>
      <c r="D137" s="208" t="s">
        <v>233</v>
      </c>
      <c r="E137" s="208">
        <v>1</v>
      </c>
      <c r="F137" s="208" t="s">
        <v>226</v>
      </c>
      <c r="G137" s="208" t="s">
        <v>232</v>
      </c>
      <c r="H137" s="7"/>
      <c r="I137" s="7"/>
      <c r="J137" s="7"/>
      <c r="K137" s="7"/>
      <c r="L137" s="7"/>
    </row>
    <row r="138" spans="1:12" ht="15.75" customHeight="1">
      <c r="A138" s="172">
        <v>45400000</v>
      </c>
      <c r="B138" s="208">
        <v>950130</v>
      </c>
      <c r="C138" s="172" t="s">
        <v>227</v>
      </c>
      <c r="D138" s="208" t="s">
        <v>221</v>
      </c>
      <c r="E138" s="208">
        <v>1</v>
      </c>
      <c r="F138" s="208"/>
      <c r="G138" s="208" t="s">
        <v>232</v>
      </c>
      <c r="H138" s="7"/>
      <c r="I138" s="7"/>
      <c r="J138" s="7"/>
      <c r="K138" s="7"/>
      <c r="L138" s="7"/>
    </row>
    <row r="139" spans="1:12" ht="15.75" customHeight="1">
      <c r="A139" s="172">
        <v>48100000</v>
      </c>
      <c r="B139" s="208">
        <v>3000</v>
      </c>
      <c r="C139" s="172" t="s">
        <v>216</v>
      </c>
      <c r="D139" s="208" t="s">
        <v>213</v>
      </c>
      <c r="E139" s="208">
        <v>1</v>
      </c>
      <c r="F139" s="208" t="s">
        <v>214</v>
      </c>
      <c r="G139" s="208" t="s">
        <v>232</v>
      </c>
      <c r="H139" s="7"/>
      <c r="I139" s="7"/>
      <c r="J139" s="7"/>
      <c r="K139" s="7"/>
      <c r="L139" s="7"/>
    </row>
    <row r="140" spans="1:12" ht="15.75" customHeight="1">
      <c r="A140" s="172">
        <v>48800000</v>
      </c>
      <c r="B140" s="208">
        <v>29500</v>
      </c>
      <c r="C140" s="172" t="s">
        <v>212</v>
      </c>
      <c r="D140" s="208" t="s">
        <v>217</v>
      </c>
      <c r="E140" s="208">
        <v>1</v>
      </c>
      <c r="F140" s="208" t="s">
        <v>214</v>
      </c>
      <c r="G140" s="208" t="s">
        <v>232</v>
      </c>
      <c r="H140" s="7"/>
      <c r="I140" s="7"/>
      <c r="J140" s="7"/>
      <c r="K140" s="7"/>
      <c r="L140" s="7"/>
    </row>
    <row r="141" spans="1:12" ht="15.75" customHeight="1">
      <c r="A141" s="172">
        <v>50700000</v>
      </c>
      <c r="B141" s="208">
        <v>2600</v>
      </c>
      <c r="C141" s="172" t="s">
        <v>216</v>
      </c>
      <c r="D141" s="208" t="s">
        <v>213</v>
      </c>
      <c r="E141" s="208">
        <v>1</v>
      </c>
      <c r="F141" s="208" t="s">
        <v>214</v>
      </c>
      <c r="G141" s="208" t="s">
        <v>232</v>
      </c>
      <c r="H141" s="7"/>
      <c r="I141" s="7"/>
      <c r="J141" s="7"/>
      <c r="K141" s="7"/>
      <c r="L141" s="7"/>
    </row>
    <row r="142" spans="1:12" ht="15.75" customHeight="1">
      <c r="A142" s="172">
        <v>51500000</v>
      </c>
      <c r="B142" s="208">
        <v>47200</v>
      </c>
      <c r="C142" s="172" t="s">
        <v>212</v>
      </c>
      <c r="D142" s="208" t="s">
        <v>233</v>
      </c>
      <c r="E142" s="208">
        <v>1</v>
      </c>
      <c r="F142" s="208" t="s">
        <v>214</v>
      </c>
      <c r="G142" s="208" t="s">
        <v>232</v>
      </c>
      <c r="H142" s="7"/>
      <c r="I142" s="7"/>
      <c r="J142" s="7"/>
      <c r="K142" s="7"/>
      <c r="L142" s="7"/>
    </row>
    <row r="143" spans="1:12" ht="15.75" customHeight="1">
      <c r="A143" s="172">
        <v>55100000</v>
      </c>
      <c r="B143" s="208">
        <v>2520</v>
      </c>
      <c r="C143" s="172" t="s">
        <v>216</v>
      </c>
      <c r="D143" s="208" t="s">
        <v>225</v>
      </c>
      <c r="E143" s="208">
        <v>1</v>
      </c>
      <c r="F143" s="208" t="s">
        <v>218</v>
      </c>
      <c r="G143" s="208" t="s">
        <v>232</v>
      </c>
      <c r="H143" s="7"/>
      <c r="I143" s="7"/>
      <c r="J143" s="7"/>
      <c r="K143" s="7"/>
      <c r="L143" s="7"/>
    </row>
    <row r="144" spans="1:12" ht="15.75" customHeight="1">
      <c r="A144" s="172">
        <v>55300000</v>
      </c>
      <c r="B144" s="208">
        <v>1580</v>
      </c>
      <c r="C144" s="172" t="s">
        <v>216</v>
      </c>
      <c r="D144" s="208" t="s">
        <v>225</v>
      </c>
      <c r="E144" s="208">
        <v>1</v>
      </c>
      <c r="F144" s="208" t="s">
        <v>218</v>
      </c>
      <c r="G144" s="208" t="s">
        <v>232</v>
      </c>
      <c r="H144" s="7"/>
      <c r="I144" s="7"/>
      <c r="J144" s="7"/>
      <c r="K144" s="7"/>
      <c r="L144" s="7"/>
    </row>
    <row r="145" spans="1:12" ht="15.75" customHeight="1">
      <c r="A145" s="172">
        <v>55300000</v>
      </c>
      <c r="B145" s="208">
        <v>3000</v>
      </c>
      <c r="C145" s="172" t="s">
        <v>216</v>
      </c>
      <c r="D145" s="208" t="s">
        <v>213</v>
      </c>
      <c r="E145" s="208">
        <v>1</v>
      </c>
      <c r="F145" s="208" t="s">
        <v>214</v>
      </c>
      <c r="G145" s="208" t="s">
        <v>232</v>
      </c>
      <c r="H145" s="7"/>
      <c r="I145" s="7"/>
      <c r="J145" s="7"/>
      <c r="K145" s="7"/>
      <c r="L145" s="7"/>
    </row>
    <row r="146" spans="1:12" ht="15.75" customHeight="1">
      <c r="A146" s="172">
        <v>60100000</v>
      </c>
      <c r="B146" s="208">
        <v>1240</v>
      </c>
      <c r="C146" s="172" t="s">
        <v>216</v>
      </c>
      <c r="D146" s="208" t="s">
        <v>225</v>
      </c>
      <c r="E146" s="208">
        <v>1</v>
      </c>
      <c r="F146" s="208" t="s">
        <v>214</v>
      </c>
      <c r="G146" s="208" t="s">
        <v>232</v>
      </c>
      <c r="H146" s="7"/>
      <c r="I146" s="7"/>
      <c r="J146" s="7"/>
      <c r="K146" s="7"/>
      <c r="L146" s="7"/>
    </row>
    <row r="147" spans="1:12" ht="15.75" customHeight="1">
      <c r="A147" s="172">
        <v>63100000</v>
      </c>
      <c r="B147" s="208">
        <v>4900</v>
      </c>
      <c r="C147" s="172" t="s">
        <v>216</v>
      </c>
      <c r="D147" s="208" t="s">
        <v>217</v>
      </c>
      <c r="E147" s="208">
        <v>1</v>
      </c>
      <c r="F147" s="208" t="s">
        <v>214</v>
      </c>
      <c r="G147" s="208" t="s">
        <v>232</v>
      </c>
      <c r="H147" s="7"/>
      <c r="I147" s="7"/>
      <c r="J147" s="7"/>
      <c r="K147" s="7"/>
      <c r="L147" s="7"/>
    </row>
    <row r="148" spans="1:12" ht="15.75" customHeight="1">
      <c r="A148" s="172">
        <v>66500000</v>
      </c>
      <c r="B148" s="208">
        <v>670</v>
      </c>
      <c r="C148" s="172" t="s">
        <v>216</v>
      </c>
      <c r="D148" s="208" t="s">
        <v>217</v>
      </c>
      <c r="E148" s="208">
        <v>1</v>
      </c>
      <c r="F148" s="208" t="s">
        <v>214</v>
      </c>
      <c r="G148" s="208" t="s">
        <v>232</v>
      </c>
      <c r="H148" s="7"/>
      <c r="I148" s="7"/>
      <c r="J148" s="7"/>
      <c r="K148" s="7"/>
      <c r="L148" s="7"/>
    </row>
    <row r="149" spans="1:12" ht="15.75" customHeight="1">
      <c r="A149" s="172">
        <v>71300000</v>
      </c>
      <c r="B149" s="208">
        <v>4500</v>
      </c>
      <c r="C149" s="172" t="s">
        <v>216</v>
      </c>
      <c r="D149" s="208" t="s">
        <v>219</v>
      </c>
      <c r="E149" s="208">
        <v>1</v>
      </c>
      <c r="F149" s="208" t="s">
        <v>214</v>
      </c>
      <c r="G149" s="208" t="s">
        <v>232</v>
      </c>
      <c r="H149" s="7"/>
      <c r="I149" s="7"/>
      <c r="J149" s="7"/>
      <c r="K149" s="7"/>
      <c r="L149" s="7"/>
    </row>
    <row r="150" spans="1:12" ht="15.75" customHeight="1">
      <c r="A150" s="172">
        <v>72400000</v>
      </c>
      <c r="B150" s="208">
        <v>1608</v>
      </c>
      <c r="C150" s="172" t="s">
        <v>216</v>
      </c>
      <c r="D150" s="208" t="s">
        <v>221</v>
      </c>
      <c r="E150" s="208">
        <v>1</v>
      </c>
      <c r="F150" s="208" t="s">
        <v>214</v>
      </c>
      <c r="G150" s="208" t="s">
        <v>232</v>
      </c>
      <c r="H150" s="7"/>
      <c r="I150" s="7"/>
      <c r="J150" s="7"/>
      <c r="K150" s="7"/>
      <c r="L150" s="7"/>
    </row>
    <row r="151" spans="1:12" ht="15.75" customHeight="1">
      <c r="A151" s="172">
        <v>75100000</v>
      </c>
      <c r="B151" s="208">
        <v>3000</v>
      </c>
      <c r="C151" s="172" t="s">
        <v>216</v>
      </c>
      <c r="D151" s="208" t="s">
        <v>221</v>
      </c>
      <c r="E151" s="208">
        <v>1</v>
      </c>
      <c r="F151" s="208" t="s">
        <v>228</v>
      </c>
      <c r="G151" s="208" t="s">
        <v>232</v>
      </c>
      <c r="H151" s="7"/>
      <c r="I151" s="7"/>
      <c r="J151" s="7"/>
      <c r="K151" s="7"/>
      <c r="L151" s="7"/>
    </row>
    <row r="152" spans="1:12" ht="15.75" customHeight="1">
      <c r="A152" s="172">
        <v>79400000</v>
      </c>
      <c r="B152" s="208">
        <v>24000</v>
      </c>
      <c r="C152" s="172" t="s">
        <v>212</v>
      </c>
      <c r="D152" s="208" t="s">
        <v>224</v>
      </c>
      <c r="E152" s="208">
        <v>1</v>
      </c>
      <c r="F152" s="208" t="s">
        <v>214</v>
      </c>
      <c r="G152" s="208" t="s">
        <v>232</v>
      </c>
      <c r="H152" s="7"/>
      <c r="I152" s="7"/>
      <c r="J152" s="7"/>
      <c r="K152" s="7"/>
      <c r="L152" s="7"/>
    </row>
    <row r="153" spans="1:12" ht="15.75" customHeight="1">
      <c r="A153" s="172">
        <v>79500000</v>
      </c>
      <c r="B153" s="208">
        <v>1000</v>
      </c>
      <c r="C153" s="172" t="s">
        <v>216</v>
      </c>
      <c r="D153" s="208" t="s">
        <v>223</v>
      </c>
      <c r="E153" s="208">
        <v>1</v>
      </c>
      <c r="F153" s="208" t="s">
        <v>214</v>
      </c>
      <c r="G153" s="208" t="s">
        <v>232</v>
      </c>
      <c r="H153" s="7"/>
      <c r="I153" s="7"/>
      <c r="J153" s="7"/>
      <c r="K153" s="7"/>
      <c r="L153" s="7"/>
    </row>
    <row r="154" spans="1:12" ht="15.75" customHeight="1">
      <c r="A154" s="172">
        <v>79800000</v>
      </c>
      <c r="B154" s="208">
        <v>1185</v>
      </c>
      <c r="C154" s="172" t="s">
        <v>216</v>
      </c>
      <c r="D154" s="208" t="s">
        <v>225</v>
      </c>
      <c r="E154" s="208">
        <v>1</v>
      </c>
      <c r="F154" s="208" t="s">
        <v>229</v>
      </c>
      <c r="G154" s="208" t="s">
        <v>232</v>
      </c>
      <c r="H154" s="7"/>
      <c r="I154" s="7"/>
      <c r="J154" s="7"/>
      <c r="K154" s="7"/>
      <c r="L154" s="7"/>
    </row>
    <row r="155" spans="1:12" ht="15.75" customHeight="1">
      <c r="A155" s="172">
        <v>79800000</v>
      </c>
      <c r="B155" s="208">
        <v>4900</v>
      </c>
      <c r="C155" s="172" t="s">
        <v>216</v>
      </c>
      <c r="D155" s="208" t="s">
        <v>221</v>
      </c>
      <c r="E155" s="208">
        <v>1</v>
      </c>
      <c r="F155" s="208" t="s">
        <v>214</v>
      </c>
      <c r="G155" s="208" t="s">
        <v>232</v>
      </c>
      <c r="H155" s="7"/>
      <c r="I155" s="7"/>
      <c r="J155" s="7"/>
      <c r="K155" s="7"/>
      <c r="L155" s="7"/>
    </row>
    <row r="156" spans="1:12" ht="15.75" customHeight="1">
      <c r="A156" s="172">
        <v>80500000</v>
      </c>
      <c r="B156" s="208">
        <v>52000</v>
      </c>
      <c r="C156" s="172" t="s">
        <v>216</v>
      </c>
      <c r="D156" s="208" t="s">
        <v>221</v>
      </c>
      <c r="E156" s="208">
        <v>1</v>
      </c>
      <c r="F156" s="208" t="s">
        <v>229</v>
      </c>
      <c r="G156" s="208" t="s">
        <v>232</v>
      </c>
      <c r="H156" s="7"/>
      <c r="I156" s="7"/>
      <c r="J156" s="7"/>
      <c r="K156" s="7"/>
      <c r="L156" s="7"/>
    </row>
    <row r="157" spans="1:12" ht="15.75" customHeight="1">
      <c r="A157" s="172">
        <v>90900000</v>
      </c>
      <c r="B157" s="208">
        <v>4900</v>
      </c>
      <c r="C157" s="172" t="s">
        <v>216</v>
      </c>
      <c r="D157" s="208" t="s">
        <v>224</v>
      </c>
      <c r="E157" s="208">
        <v>1</v>
      </c>
      <c r="F157" s="208" t="s">
        <v>214</v>
      </c>
      <c r="G157" s="208" t="s">
        <v>232</v>
      </c>
      <c r="H157" s="7"/>
      <c r="I157" s="7"/>
      <c r="J157" s="7"/>
      <c r="K157" s="7"/>
      <c r="L157" s="7"/>
    </row>
    <row r="158" spans="1:12" ht="15.75" customHeight="1">
      <c r="A158" s="172">
        <v>98300000</v>
      </c>
      <c r="B158" s="208">
        <v>200</v>
      </c>
      <c r="C158" s="172" t="s">
        <v>216</v>
      </c>
      <c r="D158" s="208" t="s">
        <v>224</v>
      </c>
      <c r="E158" s="208">
        <v>1</v>
      </c>
      <c r="F158" s="208" t="s">
        <v>230</v>
      </c>
      <c r="G158" s="208" t="s">
        <v>232</v>
      </c>
      <c r="H158" s="7"/>
      <c r="I158" s="7"/>
      <c r="J158" s="7"/>
      <c r="K158" s="7"/>
      <c r="L158" s="7"/>
    </row>
    <row r="159" spans="1:12" s="15" customFormat="1" ht="28.5" customHeight="1" thickBot="1">
      <c r="A159" s="8" t="s">
        <v>235</v>
      </c>
      <c r="B159" s="9">
        <f>SUM(B89:B158)</f>
        <v>1876455.5</v>
      </c>
      <c r="C159" s="216"/>
      <c r="D159" s="216"/>
      <c r="E159" s="216"/>
      <c r="F159" s="216"/>
      <c r="G159" s="216"/>
      <c r="H159" s="216"/>
      <c r="I159" s="216"/>
      <c r="J159" s="216"/>
      <c r="K159" s="216"/>
      <c r="L159" s="217"/>
    </row>
    <row r="160" spans="1:12" s="15" customFormat="1" ht="28.5" customHeight="1" thickBot="1">
      <c r="A160" s="8" t="s">
        <v>236</v>
      </c>
      <c r="B160" s="9">
        <f>B159+B88</f>
        <v>4083278.3600000003</v>
      </c>
      <c r="C160" s="216"/>
      <c r="D160" s="216"/>
      <c r="E160" s="216"/>
      <c r="F160" s="216"/>
      <c r="G160" s="216"/>
      <c r="H160" s="216"/>
      <c r="I160" s="216"/>
      <c r="J160" s="216"/>
      <c r="K160" s="216"/>
      <c r="L160" s="217"/>
    </row>
    <row r="161" spans="1:12" ht="48.75" customHeight="1">
      <c r="A161" s="210" t="s">
        <v>237</v>
      </c>
      <c r="B161" s="210"/>
      <c r="C161" s="210"/>
      <c r="D161" s="210"/>
      <c r="E161" s="210"/>
      <c r="F161" s="210"/>
      <c r="G161" s="210"/>
      <c r="H161" s="210"/>
      <c r="I161" s="210"/>
      <c r="J161" s="210"/>
      <c r="K161" s="210"/>
      <c r="L161" s="210"/>
    </row>
  </sheetData>
  <sheetProtection/>
  <mergeCells count="7">
    <mergeCell ref="A161:L161"/>
    <mergeCell ref="A2:L2"/>
    <mergeCell ref="A3:L3"/>
    <mergeCell ref="A1:L1"/>
    <mergeCell ref="C88:L88"/>
    <mergeCell ref="C159:L159"/>
    <mergeCell ref="C160:L160"/>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sheetPr>
    <tabColor rgb="FFFFC000"/>
  </sheetPr>
  <dimension ref="B1:D544"/>
  <sheetViews>
    <sheetView view="pageBreakPreview" zoomScale="110" zoomScaleSheetLayoutView="110" zoomScalePageLayoutView="0" workbookViewId="0" topLeftCell="A1">
      <selection activeCell="B26" sqref="B26"/>
    </sheetView>
  </sheetViews>
  <sheetFormatPr defaultColWidth="9.140625" defaultRowHeight="15"/>
  <cols>
    <col min="1" max="1" width="7.140625" style="72" customWidth="1"/>
    <col min="2" max="2" width="85.28125" style="72" customWidth="1"/>
    <col min="3" max="3" width="22.7109375" style="74" customWidth="1"/>
    <col min="4" max="16384" width="9.140625" style="72" customWidth="1"/>
  </cols>
  <sheetData>
    <row r="1" spans="2:4" ht="24.75" customHeight="1">
      <c r="B1" s="245" t="s">
        <v>132</v>
      </c>
      <c r="C1" s="245"/>
      <c r="D1" s="106"/>
    </row>
    <row r="2" spans="2:3" s="39" customFormat="1" ht="78.75" customHeight="1">
      <c r="B2" s="291" t="s">
        <v>69</v>
      </c>
      <c r="C2" s="291"/>
    </row>
    <row r="3" spans="2:3" ht="24.75" customHeight="1">
      <c r="B3" s="292" t="s">
        <v>67</v>
      </c>
      <c r="C3" s="292"/>
    </row>
    <row r="4" spans="2:3" s="79" customFormat="1" ht="66.75" customHeight="1">
      <c r="B4" s="77" t="s">
        <v>68</v>
      </c>
      <c r="C4" s="78"/>
    </row>
    <row r="5" spans="2:3" ht="48" customHeight="1">
      <c r="B5" s="293" t="s">
        <v>142</v>
      </c>
      <c r="C5" s="293"/>
    </row>
    <row r="6" ht="26.25" customHeight="1">
      <c r="C6" s="72"/>
    </row>
    <row r="7" ht="12.75">
      <c r="C7" s="72"/>
    </row>
    <row r="8" ht="12.75">
      <c r="C8" s="72"/>
    </row>
    <row r="9" ht="12.75">
      <c r="C9" s="72"/>
    </row>
    <row r="10" ht="12.75">
      <c r="C10" s="72"/>
    </row>
    <row r="11" ht="12.75">
      <c r="C11" s="72"/>
    </row>
    <row r="12" ht="12.75">
      <c r="C12" s="72"/>
    </row>
    <row r="13" ht="12.75">
      <c r="C13" s="72"/>
    </row>
    <row r="14" ht="12.75">
      <c r="C14" s="72"/>
    </row>
    <row r="15" ht="12.75">
      <c r="C15" s="72"/>
    </row>
    <row r="16" ht="12.75">
      <c r="C16" s="72"/>
    </row>
    <row r="17" ht="12.75">
      <c r="C17" s="72"/>
    </row>
    <row r="18" ht="12.75">
      <c r="C18" s="72"/>
    </row>
    <row r="19" ht="12.75">
      <c r="C19" s="72"/>
    </row>
    <row r="20" ht="12.75">
      <c r="C20" s="72"/>
    </row>
    <row r="21" ht="12.75">
      <c r="C21" s="72"/>
    </row>
    <row r="22" ht="12.75">
      <c r="C22" s="72"/>
    </row>
    <row r="23" ht="12.75">
      <c r="C23" s="72"/>
    </row>
    <row r="24" ht="12.75">
      <c r="C24" s="72"/>
    </row>
    <row r="25" ht="12.75">
      <c r="C25" s="72"/>
    </row>
    <row r="26" ht="12.75">
      <c r="C26" s="72"/>
    </row>
    <row r="27" ht="12.75">
      <c r="C27" s="72"/>
    </row>
    <row r="28" ht="12.75">
      <c r="C28" s="72"/>
    </row>
    <row r="29" ht="12.75">
      <c r="C29" s="72"/>
    </row>
    <row r="30" ht="12.75">
      <c r="C30" s="72"/>
    </row>
    <row r="31" ht="12.75">
      <c r="C31" s="72"/>
    </row>
    <row r="32" ht="12.75">
      <c r="C32" s="72"/>
    </row>
    <row r="33" ht="12.75">
      <c r="C33" s="72"/>
    </row>
    <row r="34" ht="12.75">
      <c r="C34" s="72"/>
    </row>
    <row r="35" ht="12.75">
      <c r="C35" s="72"/>
    </row>
    <row r="36" ht="12.75">
      <c r="C36" s="72"/>
    </row>
    <row r="37" ht="12.75">
      <c r="C37" s="72"/>
    </row>
    <row r="38" ht="12.75">
      <c r="C38" s="72"/>
    </row>
    <row r="39" ht="12.75">
      <c r="C39" s="72"/>
    </row>
    <row r="40" ht="12.75">
      <c r="C40" s="72"/>
    </row>
    <row r="41" ht="12.75">
      <c r="C41" s="72"/>
    </row>
    <row r="42" ht="12.75">
      <c r="C42" s="72"/>
    </row>
    <row r="43" ht="12.75">
      <c r="C43" s="72"/>
    </row>
    <row r="44" ht="12.75">
      <c r="C44" s="72"/>
    </row>
    <row r="45" ht="12.75">
      <c r="C45" s="72"/>
    </row>
    <row r="46" ht="12.75">
      <c r="C46" s="72"/>
    </row>
    <row r="47" ht="12.75">
      <c r="C47" s="72"/>
    </row>
    <row r="48" ht="12.75">
      <c r="C48" s="72"/>
    </row>
    <row r="49" ht="12.75">
      <c r="C49" s="72"/>
    </row>
    <row r="50" ht="12.75">
      <c r="C50" s="72"/>
    </row>
    <row r="51" ht="12.75">
      <c r="C51" s="72"/>
    </row>
    <row r="52" ht="12.75">
      <c r="C52" s="72"/>
    </row>
    <row r="53" ht="12.75">
      <c r="C53" s="72"/>
    </row>
    <row r="54" ht="12.75">
      <c r="C54" s="72"/>
    </row>
    <row r="55" ht="12.75">
      <c r="C55" s="72"/>
    </row>
    <row r="56" ht="12.75">
      <c r="C56" s="72"/>
    </row>
    <row r="57" ht="12.75">
      <c r="C57" s="72"/>
    </row>
    <row r="58" ht="12.75">
      <c r="C58" s="72"/>
    </row>
    <row r="59" ht="12.75">
      <c r="C59" s="72"/>
    </row>
    <row r="60" ht="12.75">
      <c r="C60" s="72"/>
    </row>
    <row r="61" ht="12.75">
      <c r="C61" s="72"/>
    </row>
    <row r="62" ht="12.75">
      <c r="C62" s="72"/>
    </row>
    <row r="63" ht="12.75">
      <c r="C63" s="72"/>
    </row>
    <row r="64" ht="12.75">
      <c r="C64" s="72"/>
    </row>
    <row r="65" ht="12.75">
      <c r="C65" s="72"/>
    </row>
    <row r="66" ht="12.75">
      <c r="C66" s="72"/>
    </row>
    <row r="67" ht="12.75">
      <c r="C67" s="72"/>
    </row>
    <row r="68" ht="12.75">
      <c r="C68" s="72"/>
    </row>
    <row r="69" ht="12.75">
      <c r="C69" s="72"/>
    </row>
    <row r="70" ht="12.75">
      <c r="C70" s="72"/>
    </row>
    <row r="71" ht="12.75">
      <c r="C71" s="72"/>
    </row>
    <row r="72" ht="12.75">
      <c r="C72" s="72"/>
    </row>
    <row r="73" ht="12.75">
      <c r="C73" s="72"/>
    </row>
    <row r="74" ht="12.75">
      <c r="C74" s="72"/>
    </row>
    <row r="75" ht="12.75">
      <c r="C75" s="72"/>
    </row>
    <row r="76" ht="12.75">
      <c r="C76" s="72"/>
    </row>
    <row r="77" ht="12.75">
      <c r="C77" s="72"/>
    </row>
    <row r="78" ht="12.75">
      <c r="C78" s="72"/>
    </row>
    <row r="79" ht="12.75">
      <c r="C79" s="72"/>
    </row>
    <row r="80" ht="12.75">
      <c r="C80" s="72"/>
    </row>
    <row r="81" ht="12.75">
      <c r="C81" s="72"/>
    </row>
    <row r="82" ht="12.75">
      <c r="C82" s="72"/>
    </row>
    <row r="83" ht="12.75">
      <c r="C83" s="72"/>
    </row>
    <row r="84" ht="12.75">
      <c r="C84" s="72"/>
    </row>
    <row r="85" ht="12.75">
      <c r="C85" s="72"/>
    </row>
    <row r="86" ht="12.75">
      <c r="C86" s="72"/>
    </row>
    <row r="87" ht="12.75">
      <c r="C87" s="72"/>
    </row>
    <row r="88" ht="12.75">
      <c r="C88" s="72"/>
    </row>
    <row r="89" ht="12.75">
      <c r="C89" s="72"/>
    </row>
    <row r="90" ht="12.75">
      <c r="C90" s="72"/>
    </row>
    <row r="91" ht="12.75">
      <c r="C91" s="72"/>
    </row>
    <row r="92" ht="12.75">
      <c r="C92" s="72"/>
    </row>
    <row r="93" ht="12.75">
      <c r="C93" s="72"/>
    </row>
    <row r="94" ht="12.75">
      <c r="C94" s="72"/>
    </row>
    <row r="95" ht="12.75">
      <c r="C95" s="72"/>
    </row>
    <row r="96" ht="12.75">
      <c r="C96" s="72"/>
    </row>
    <row r="97" ht="12.75">
      <c r="C97" s="72"/>
    </row>
    <row r="98" ht="12.75">
      <c r="C98" s="72"/>
    </row>
    <row r="99" ht="12.75">
      <c r="C99" s="72"/>
    </row>
    <row r="100" ht="12.75">
      <c r="C100" s="72"/>
    </row>
    <row r="101" ht="12.75">
      <c r="C101" s="72"/>
    </row>
    <row r="102" ht="12.75">
      <c r="C102" s="72"/>
    </row>
    <row r="103" ht="12.75">
      <c r="C103" s="72"/>
    </row>
    <row r="104" ht="12.75">
      <c r="C104" s="72"/>
    </row>
    <row r="105" ht="12.75">
      <c r="C105" s="72"/>
    </row>
    <row r="106" ht="12.75">
      <c r="C106" s="72"/>
    </row>
    <row r="107" ht="12.75">
      <c r="C107" s="72"/>
    </row>
    <row r="108" ht="12.75">
      <c r="C108" s="72"/>
    </row>
    <row r="109" ht="12.75">
      <c r="C109" s="72"/>
    </row>
    <row r="110" ht="12.75">
      <c r="C110" s="72"/>
    </row>
    <row r="111" ht="12.75">
      <c r="C111" s="72"/>
    </row>
    <row r="112" ht="12.75">
      <c r="C112" s="72"/>
    </row>
    <row r="113" ht="12.75">
      <c r="C113" s="72"/>
    </row>
    <row r="114" ht="12.75">
      <c r="C114" s="72"/>
    </row>
    <row r="115" ht="12.75">
      <c r="C115" s="72"/>
    </row>
    <row r="116" ht="12.75">
      <c r="C116" s="72"/>
    </row>
    <row r="117" ht="12.75">
      <c r="C117" s="72"/>
    </row>
    <row r="118" ht="12.75">
      <c r="C118" s="72"/>
    </row>
    <row r="119" ht="12.75">
      <c r="C119" s="72"/>
    </row>
    <row r="120" ht="12.75">
      <c r="C120" s="72"/>
    </row>
    <row r="121" ht="12.75">
      <c r="C121" s="72"/>
    </row>
    <row r="122" ht="12.75">
      <c r="C122" s="72"/>
    </row>
    <row r="123" ht="12.75">
      <c r="C123" s="72"/>
    </row>
    <row r="124" ht="12.75">
      <c r="C124" s="72"/>
    </row>
    <row r="125" ht="12.75">
      <c r="C125" s="72"/>
    </row>
    <row r="126" ht="12.75">
      <c r="C126" s="72"/>
    </row>
    <row r="127" ht="12.75">
      <c r="C127" s="72"/>
    </row>
    <row r="128" ht="12.75">
      <c r="C128" s="72"/>
    </row>
    <row r="129" ht="12.75">
      <c r="C129" s="72"/>
    </row>
    <row r="130" ht="12.75">
      <c r="C130" s="72"/>
    </row>
    <row r="131" ht="12.75">
      <c r="C131" s="72"/>
    </row>
    <row r="132" ht="12.75">
      <c r="C132" s="72"/>
    </row>
    <row r="133" ht="12.75">
      <c r="C133" s="72"/>
    </row>
    <row r="134" ht="12.75">
      <c r="C134" s="72"/>
    </row>
    <row r="135" ht="12.75">
      <c r="C135" s="72"/>
    </row>
    <row r="136" ht="12.75">
      <c r="C136" s="72"/>
    </row>
    <row r="137" ht="12.75">
      <c r="C137" s="72"/>
    </row>
    <row r="138" ht="12.75">
      <c r="C138" s="72"/>
    </row>
    <row r="139" ht="12.75">
      <c r="C139" s="72"/>
    </row>
    <row r="140" ht="12.75">
      <c r="C140" s="72"/>
    </row>
    <row r="141" ht="12.75">
      <c r="C141" s="72"/>
    </row>
    <row r="142" ht="12.75">
      <c r="C142" s="72"/>
    </row>
    <row r="143" ht="12.75">
      <c r="C143" s="72"/>
    </row>
    <row r="144" ht="12.75">
      <c r="C144" s="72"/>
    </row>
    <row r="145" ht="12.75">
      <c r="C145" s="72"/>
    </row>
    <row r="146" ht="12.75">
      <c r="C146" s="72"/>
    </row>
    <row r="147" ht="12.75">
      <c r="C147" s="72"/>
    </row>
    <row r="148" ht="12.75">
      <c r="C148" s="72"/>
    </row>
    <row r="149" ht="12.75">
      <c r="C149" s="72"/>
    </row>
    <row r="150" ht="12.75">
      <c r="C150" s="72"/>
    </row>
    <row r="151" ht="12.75">
      <c r="C151" s="72"/>
    </row>
    <row r="152" ht="12.75">
      <c r="C152" s="72"/>
    </row>
    <row r="153" ht="12.75">
      <c r="C153" s="72"/>
    </row>
    <row r="154" ht="12.75">
      <c r="C154" s="72"/>
    </row>
    <row r="155" ht="12.75">
      <c r="C155" s="72"/>
    </row>
    <row r="156" ht="12.75">
      <c r="C156" s="72"/>
    </row>
    <row r="157" ht="12.75">
      <c r="C157" s="72"/>
    </row>
    <row r="158" ht="12.75">
      <c r="C158" s="72"/>
    </row>
    <row r="159" ht="12.75">
      <c r="C159" s="72"/>
    </row>
    <row r="160" ht="12.75">
      <c r="C160" s="72"/>
    </row>
    <row r="161" ht="12.75">
      <c r="C161" s="72"/>
    </row>
    <row r="162" ht="12.75">
      <c r="C162" s="72"/>
    </row>
    <row r="163" ht="12.75">
      <c r="C163" s="72"/>
    </row>
    <row r="164" ht="12.75">
      <c r="C164" s="72"/>
    </row>
    <row r="165" ht="12.75">
      <c r="C165" s="72"/>
    </row>
    <row r="166" ht="12.75">
      <c r="C166" s="72"/>
    </row>
    <row r="167" ht="12.75">
      <c r="C167" s="72"/>
    </row>
    <row r="168" ht="12.75">
      <c r="C168" s="72"/>
    </row>
    <row r="169" ht="12.75">
      <c r="C169" s="72"/>
    </row>
    <row r="170" ht="12.75">
      <c r="C170" s="72"/>
    </row>
    <row r="171" ht="12.75">
      <c r="C171" s="72"/>
    </row>
    <row r="172" ht="12.75">
      <c r="C172" s="72"/>
    </row>
    <row r="173" ht="12.75">
      <c r="C173" s="72"/>
    </row>
    <row r="174" ht="12.75">
      <c r="C174" s="72"/>
    </row>
    <row r="175" ht="12.75">
      <c r="C175" s="72"/>
    </row>
    <row r="176" ht="12.75">
      <c r="C176" s="72"/>
    </row>
    <row r="177" ht="12.75">
      <c r="C177" s="72"/>
    </row>
    <row r="178" ht="12.75">
      <c r="C178" s="72"/>
    </row>
    <row r="179" ht="12.75">
      <c r="C179" s="72"/>
    </row>
    <row r="180" ht="12.75">
      <c r="C180" s="72"/>
    </row>
    <row r="181" ht="12.75">
      <c r="C181" s="72"/>
    </row>
    <row r="182" ht="12.75">
      <c r="C182" s="72"/>
    </row>
    <row r="183" ht="12.75">
      <c r="C183" s="72"/>
    </row>
    <row r="184" ht="12.75">
      <c r="C184" s="72"/>
    </row>
    <row r="185" ht="12.75">
      <c r="C185" s="72"/>
    </row>
    <row r="186" ht="12.75">
      <c r="C186" s="72"/>
    </row>
    <row r="187" ht="12.75">
      <c r="C187" s="72"/>
    </row>
    <row r="188" ht="12.75">
      <c r="C188" s="72"/>
    </row>
    <row r="189" ht="12.75">
      <c r="C189" s="72"/>
    </row>
    <row r="190" ht="12.75">
      <c r="C190" s="72"/>
    </row>
    <row r="191" ht="12.75">
      <c r="C191" s="72"/>
    </row>
    <row r="192" ht="12.75">
      <c r="C192" s="72"/>
    </row>
    <row r="193" ht="12.75">
      <c r="C193" s="72"/>
    </row>
    <row r="194" ht="12.75">
      <c r="C194" s="72"/>
    </row>
    <row r="195" ht="12.75">
      <c r="C195" s="72"/>
    </row>
    <row r="196" ht="12.75">
      <c r="C196" s="72"/>
    </row>
    <row r="197" ht="12.75">
      <c r="C197" s="72"/>
    </row>
    <row r="198" ht="12.75">
      <c r="C198" s="72"/>
    </row>
    <row r="199" ht="12.75">
      <c r="C199" s="72"/>
    </row>
    <row r="200" ht="12.75">
      <c r="C200" s="72"/>
    </row>
    <row r="201" ht="12.75">
      <c r="C201" s="72"/>
    </row>
    <row r="202" ht="12.75">
      <c r="C202" s="72"/>
    </row>
    <row r="203" ht="12.75">
      <c r="C203" s="72"/>
    </row>
    <row r="204" ht="12.75">
      <c r="C204" s="72"/>
    </row>
    <row r="205" ht="12.75">
      <c r="C205" s="72"/>
    </row>
    <row r="206" ht="12.75">
      <c r="C206" s="72"/>
    </row>
    <row r="207" ht="12.75">
      <c r="C207" s="72"/>
    </row>
    <row r="208" ht="12.75">
      <c r="C208" s="72"/>
    </row>
    <row r="209" ht="12.75">
      <c r="C209" s="72"/>
    </row>
    <row r="210" ht="12.75">
      <c r="C210" s="72"/>
    </row>
    <row r="211" ht="12.75">
      <c r="C211" s="72"/>
    </row>
    <row r="212" ht="12.75">
      <c r="C212" s="72"/>
    </row>
    <row r="213" ht="12.75">
      <c r="C213" s="72"/>
    </row>
    <row r="214" ht="12.75">
      <c r="C214" s="72"/>
    </row>
    <row r="215" ht="12.75">
      <c r="C215" s="72"/>
    </row>
    <row r="216" ht="12.75">
      <c r="C216" s="72"/>
    </row>
    <row r="217" ht="12.75">
      <c r="C217" s="72"/>
    </row>
    <row r="218" ht="12.75">
      <c r="C218" s="72"/>
    </row>
    <row r="219" ht="12.75">
      <c r="C219" s="72"/>
    </row>
    <row r="220" ht="12.75">
      <c r="C220" s="72"/>
    </row>
    <row r="221" ht="12.75">
      <c r="C221" s="72"/>
    </row>
    <row r="222" ht="12.75">
      <c r="C222" s="72"/>
    </row>
    <row r="223" ht="12.75">
      <c r="C223" s="72"/>
    </row>
    <row r="224" ht="12.75">
      <c r="C224" s="72"/>
    </row>
    <row r="225" ht="12.75">
      <c r="C225" s="72"/>
    </row>
    <row r="226" ht="12.75">
      <c r="C226" s="72"/>
    </row>
    <row r="227" ht="12.75">
      <c r="C227" s="72"/>
    </row>
    <row r="228" ht="12.75">
      <c r="C228" s="72"/>
    </row>
    <row r="229" ht="12.75">
      <c r="C229" s="72"/>
    </row>
    <row r="230" ht="12.75">
      <c r="C230" s="72"/>
    </row>
    <row r="231" ht="12.75">
      <c r="C231" s="72"/>
    </row>
    <row r="232" ht="12.75">
      <c r="C232" s="72"/>
    </row>
    <row r="233" ht="12.75">
      <c r="C233" s="72"/>
    </row>
    <row r="234" ht="12.75">
      <c r="C234" s="72"/>
    </row>
    <row r="235" ht="12.75">
      <c r="C235" s="72"/>
    </row>
    <row r="236" ht="12.75">
      <c r="C236" s="72"/>
    </row>
    <row r="237" ht="12.75">
      <c r="C237" s="72"/>
    </row>
    <row r="238" ht="12.75">
      <c r="C238" s="72"/>
    </row>
    <row r="239" ht="12.75">
      <c r="C239" s="72"/>
    </row>
    <row r="240" ht="12.75">
      <c r="C240" s="72"/>
    </row>
    <row r="241" ht="12.75">
      <c r="C241" s="72"/>
    </row>
    <row r="242" ht="12.75">
      <c r="C242" s="72"/>
    </row>
    <row r="243" ht="12.75">
      <c r="C243" s="72"/>
    </row>
    <row r="244" ht="12.75">
      <c r="C244" s="72"/>
    </row>
    <row r="245" ht="12.75">
      <c r="C245" s="72"/>
    </row>
    <row r="246" ht="12.75">
      <c r="C246" s="72"/>
    </row>
    <row r="247" ht="12.75">
      <c r="C247" s="72"/>
    </row>
    <row r="248" ht="12.75">
      <c r="C248" s="72"/>
    </row>
    <row r="249" ht="12.75">
      <c r="C249" s="72"/>
    </row>
    <row r="250" ht="12.75">
      <c r="C250" s="72"/>
    </row>
    <row r="251" ht="12.75">
      <c r="C251" s="72"/>
    </row>
    <row r="252" ht="12.75">
      <c r="C252" s="72"/>
    </row>
    <row r="253" ht="12.75">
      <c r="C253" s="72"/>
    </row>
    <row r="254" ht="12.75">
      <c r="C254" s="72"/>
    </row>
    <row r="255" ht="12.75">
      <c r="C255" s="72"/>
    </row>
    <row r="256" ht="12.75">
      <c r="C256" s="72"/>
    </row>
    <row r="257" ht="12.75">
      <c r="C257" s="72"/>
    </row>
    <row r="258" ht="12.75">
      <c r="C258" s="72"/>
    </row>
    <row r="259" ht="12.75">
      <c r="C259" s="72"/>
    </row>
    <row r="260" ht="12.75">
      <c r="C260" s="72"/>
    </row>
    <row r="261" ht="12.75">
      <c r="C261" s="72"/>
    </row>
    <row r="262" ht="12.75">
      <c r="C262" s="72"/>
    </row>
    <row r="263" ht="12.75">
      <c r="C263" s="72"/>
    </row>
    <row r="264" ht="12.75">
      <c r="C264" s="72"/>
    </row>
    <row r="265" ht="12.75">
      <c r="C265" s="72"/>
    </row>
    <row r="266" ht="12.75">
      <c r="C266" s="72"/>
    </row>
    <row r="267" ht="12.75">
      <c r="C267" s="72"/>
    </row>
    <row r="268" ht="12.75">
      <c r="C268" s="72"/>
    </row>
    <row r="269" ht="12.75">
      <c r="C269" s="72"/>
    </row>
    <row r="270" ht="12.75">
      <c r="C270" s="72"/>
    </row>
    <row r="271" ht="12.75">
      <c r="C271" s="72"/>
    </row>
    <row r="272" ht="12.75">
      <c r="C272" s="72"/>
    </row>
    <row r="273" ht="12.75">
      <c r="C273" s="72"/>
    </row>
    <row r="274" ht="12.75">
      <c r="C274" s="72"/>
    </row>
    <row r="275" ht="12.75">
      <c r="C275" s="72"/>
    </row>
    <row r="276" ht="12.75">
      <c r="C276" s="72"/>
    </row>
    <row r="277" ht="12.75">
      <c r="C277" s="72"/>
    </row>
    <row r="278" ht="12.75">
      <c r="C278" s="72"/>
    </row>
    <row r="279" ht="12.75">
      <c r="C279" s="72"/>
    </row>
    <row r="280" ht="12.75">
      <c r="C280" s="72"/>
    </row>
    <row r="281" ht="12.75">
      <c r="C281" s="72"/>
    </row>
    <row r="282" ht="12.75">
      <c r="C282" s="72"/>
    </row>
    <row r="283" ht="12.75">
      <c r="C283" s="72"/>
    </row>
    <row r="284" ht="12.75">
      <c r="C284" s="72"/>
    </row>
    <row r="285" ht="12.75">
      <c r="C285" s="72"/>
    </row>
    <row r="286" ht="12.75">
      <c r="C286" s="72"/>
    </row>
    <row r="287" ht="12.75">
      <c r="C287" s="72"/>
    </row>
    <row r="288" ht="12.75">
      <c r="C288" s="72"/>
    </row>
    <row r="289" ht="12.75">
      <c r="C289" s="72"/>
    </row>
    <row r="290" ht="12.75">
      <c r="C290" s="72"/>
    </row>
    <row r="291" ht="12.75">
      <c r="C291" s="72"/>
    </row>
    <row r="292" ht="12.75">
      <c r="C292" s="72"/>
    </row>
    <row r="293" ht="12.75">
      <c r="C293" s="72"/>
    </row>
    <row r="294" ht="12.75">
      <c r="C294" s="72"/>
    </row>
    <row r="295" ht="12.75">
      <c r="C295" s="72"/>
    </row>
    <row r="296" ht="12.75">
      <c r="C296" s="72"/>
    </row>
    <row r="297" ht="12.75">
      <c r="C297" s="72"/>
    </row>
    <row r="298" ht="12.75">
      <c r="C298" s="72"/>
    </row>
    <row r="299" ht="12.75">
      <c r="C299" s="72"/>
    </row>
    <row r="300" ht="12.75">
      <c r="C300" s="72"/>
    </row>
    <row r="301" ht="12.75">
      <c r="C301" s="72"/>
    </row>
    <row r="302" ht="12.75">
      <c r="C302" s="72"/>
    </row>
    <row r="303" ht="12.75">
      <c r="C303" s="72"/>
    </row>
    <row r="304" ht="12.75">
      <c r="C304" s="72"/>
    </row>
    <row r="305" ht="12.75">
      <c r="C305" s="72"/>
    </row>
    <row r="306" ht="12.75">
      <c r="C306" s="72"/>
    </row>
    <row r="307" ht="12.75">
      <c r="C307" s="72"/>
    </row>
    <row r="308" ht="12.75">
      <c r="C308" s="72"/>
    </row>
    <row r="309" ht="12.75">
      <c r="C309" s="72"/>
    </row>
    <row r="310" ht="12.75">
      <c r="C310" s="72"/>
    </row>
    <row r="311" ht="12.75">
      <c r="C311" s="72"/>
    </row>
    <row r="312" ht="12.75">
      <c r="C312" s="72"/>
    </row>
    <row r="313" ht="12.75">
      <c r="C313" s="72"/>
    </row>
    <row r="314" ht="12.75">
      <c r="C314" s="72"/>
    </row>
    <row r="315" ht="12.75">
      <c r="C315" s="72"/>
    </row>
    <row r="316" ht="12.75">
      <c r="C316" s="72"/>
    </row>
    <row r="317" ht="12.75">
      <c r="C317" s="72"/>
    </row>
    <row r="318" ht="12.75">
      <c r="C318" s="72"/>
    </row>
    <row r="319" ht="12.75">
      <c r="C319" s="72"/>
    </row>
    <row r="320" ht="12.75">
      <c r="C320" s="72"/>
    </row>
    <row r="321" ht="12.75">
      <c r="C321" s="72"/>
    </row>
    <row r="322" ht="12.75">
      <c r="C322" s="72"/>
    </row>
    <row r="323" ht="12.75">
      <c r="C323" s="72"/>
    </row>
    <row r="324" ht="12.75">
      <c r="C324" s="72"/>
    </row>
    <row r="325" ht="12.75">
      <c r="C325" s="72"/>
    </row>
    <row r="326" ht="12.75">
      <c r="C326" s="72"/>
    </row>
    <row r="327" ht="12.75">
      <c r="C327" s="72"/>
    </row>
    <row r="328" ht="12.75">
      <c r="C328" s="72"/>
    </row>
    <row r="329" ht="12.75">
      <c r="C329" s="72"/>
    </row>
    <row r="330" ht="12.75">
      <c r="C330" s="72"/>
    </row>
    <row r="331" ht="12.75">
      <c r="C331" s="72"/>
    </row>
    <row r="332" ht="12.75">
      <c r="C332" s="72"/>
    </row>
    <row r="333" ht="12.75">
      <c r="C333" s="72"/>
    </row>
    <row r="334" ht="12.75">
      <c r="C334" s="72"/>
    </row>
    <row r="335" ht="12.75">
      <c r="C335" s="72"/>
    </row>
    <row r="336" ht="12.75">
      <c r="C336" s="72"/>
    </row>
    <row r="337" ht="12.75">
      <c r="C337" s="72"/>
    </row>
    <row r="338" ht="12.75">
      <c r="C338" s="72"/>
    </row>
    <row r="339" ht="12.75">
      <c r="C339" s="72"/>
    </row>
    <row r="340" ht="12.75">
      <c r="C340" s="72"/>
    </row>
    <row r="341" ht="12.75">
      <c r="C341" s="72"/>
    </row>
    <row r="342" ht="12.75">
      <c r="C342" s="72"/>
    </row>
    <row r="343" ht="12.75">
      <c r="C343" s="72"/>
    </row>
    <row r="344" ht="12.75">
      <c r="C344" s="72"/>
    </row>
    <row r="345" ht="12.75">
      <c r="C345" s="72"/>
    </row>
    <row r="346" ht="12.75">
      <c r="C346" s="72"/>
    </row>
    <row r="347" ht="12.75">
      <c r="C347" s="72"/>
    </row>
    <row r="348" ht="12.75">
      <c r="C348" s="72"/>
    </row>
    <row r="349" ht="12.75">
      <c r="C349" s="72"/>
    </row>
    <row r="350" ht="12.75">
      <c r="C350" s="72"/>
    </row>
    <row r="351" ht="12.75">
      <c r="C351" s="72"/>
    </row>
    <row r="352" ht="12.75">
      <c r="C352" s="72"/>
    </row>
    <row r="353" ht="12.75">
      <c r="C353" s="72"/>
    </row>
    <row r="354" ht="12.75">
      <c r="C354" s="72"/>
    </row>
    <row r="355" ht="12.75">
      <c r="C355" s="72"/>
    </row>
    <row r="356" ht="12.75">
      <c r="C356" s="72"/>
    </row>
    <row r="357" ht="12.75">
      <c r="C357" s="72"/>
    </row>
    <row r="358" ht="12.75">
      <c r="C358" s="72"/>
    </row>
    <row r="359" ht="12.75">
      <c r="C359" s="72"/>
    </row>
    <row r="360" ht="12.75">
      <c r="C360" s="72"/>
    </row>
    <row r="361" ht="12.75">
      <c r="C361" s="72"/>
    </row>
    <row r="362" ht="12.75">
      <c r="C362" s="72"/>
    </row>
    <row r="363" ht="12.75">
      <c r="C363" s="72"/>
    </row>
    <row r="364" ht="12.75">
      <c r="C364" s="72"/>
    </row>
    <row r="365" ht="12.75">
      <c r="C365" s="72"/>
    </row>
    <row r="366" ht="12.75">
      <c r="C366" s="72"/>
    </row>
    <row r="367" ht="12.75">
      <c r="C367" s="72"/>
    </row>
    <row r="368" ht="12.75">
      <c r="C368" s="72"/>
    </row>
    <row r="369" ht="12.75">
      <c r="C369" s="72"/>
    </row>
    <row r="370" ht="12.75">
      <c r="C370" s="72"/>
    </row>
    <row r="371" ht="12.75">
      <c r="C371" s="72"/>
    </row>
    <row r="372" ht="12.75">
      <c r="C372" s="72"/>
    </row>
    <row r="373" ht="12.75">
      <c r="C373" s="72"/>
    </row>
    <row r="374" ht="12.75">
      <c r="C374" s="72"/>
    </row>
    <row r="375" ht="12.75">
      <c r="C375" s="72"/>
    </row>
    <row r="376" ht="12.75">
      <c r="C376" s="72"/>
    </row>
    <row r="377" ht="12.75">
      <c r="C377" s="72"/>
    </row>
    <row r="378" ht="12.75">
      <c r="C378" s="72"/>
    </row>
    <row r="379" ht="12.75">
      <c r="C379" s="72"/>
    </row>
    <row r="380" ht="12.75">
      <c r="C380" s="72"/>
    </row>
    <row r="381" ht="12.75">
      <c r="C381" s="72"/>
    </row>
    <row r="382" ht="12.75">
      <c r="C382" s="72"/>
    </row>
    <row r="383" ht="12.75">
      <c r="C383" s="72"/>
    </row>
    <row r="384" ht="12.75">
      <c r="C384" s="72"/>
    </row>
    <row r="385" ht="12.75">
      <c r="C385" s="72"/>
    </row>
    <row r="386" ht="12.75">
      <c r="C386" s="72"/>
    </row>
    <row r="387" ht="12.75">
      <c r="C387" s="72"/>
    </row>
    <row r="388" ht="12.75">
      <c r="C388" s="72"/>
    </row>
    <row r="389" ht="12.75">
      <c r="C389" s="72"/>
    </row>
    <row r="390" ht="12.75">
      <c r="C390" s="72"/>
    </row>
    <row r="391" ht="12.75">
      <c r="C391" s="72"/>
    </row>
    <row r="392" ht="12.75">
      <c r="C392" s="72"/>
    </row>
    <row r="393" ht="12.75">
      <c r="C393" s="72"/>
    </row>
    <row r="394" ht="12.75">
      <c r="C394" s="72"/>
    </row>
    <row r="395" ht="12.75">
      <c r="C395" s="72"/>
    </row>
    <row r="396" ht="12.75">
      <c r="C396" s="72"/>
    </row>
    <row r="397" ht="12.75">
      <c r="C397" s="72"/>
    </row>
    <row r="398" ht="12.75">
      <c r="C398" s="72"/>
    </row>
    <row r="399" ht="12.75">
      <c r="C399" s="72"/>
    </row>
    <row r="400" ht="12.75">
      <c r="C400" s="72"/>
    </row>
    <row r="401" ht="12.75">
      <c r="C401" s="72"/>
    </row>
    <row r="402" ht="12.75">
      <c r="C402" s="72"/>
    </row>
    <row r="403" ht="12.75">
      <c r="C403" s="72"/>
    </row>
    <row r="404" ht="12.75">
      <c r="C404" s="72"/>
    </row>
    <row r="405" ht="12.75">
      <c r="C405" s="72"/>
    </row>
    <row r="406" ht="12.75">
      <c r="C406" s="72"/>
    </row>
    <row r="407" ht="12.75">
      <c r="C407" s="72"/>
    </row>
    <row r="408" ht="12.75">
      <c r="C408" s="72"/>
    </row>
    <row r="409" ht="12.75">
      <c r="C409" s="72"/>
    </row>
    <row r="410" ht="12.75">
      <c r="C410" s="72"/>
    </row>
    <row r="411" ht="12.75">
      <c r="C411" s="72"/>
    </row>
    <row r="412" ht="12.75">
      <c r="C412" s="72"/>
    </row>
    <row r="413" ht="12.75">
      <c r="C413" s="72"/>
    </row>
    <row r="414" ht="12.75">
      <c r="C414" s="72"/>
    </row>
    <row r="415" ht="12.75">
      <c r="C415" s="72"/>
    </row>
    <row r="416" ht="12.75">
      <c r="C416" s="72"/>
    </row>
    <row r="417" ht="12.75">
      <c r="C417" s="72"/>
    </row>
    <row r="418" ht="12.75">
      <c r="C418" s="72"/>
    </row>
    <row r="419" ht="12.75">
      <c r="C419" s="72"/>
    </row>
    <row r="420" ht="12.75">
      <c r="C420" s="72"/>
    </row>
    <row r="421" ht="12.75">
      <c r="C421" s="72"/>
    </row>
    <row r="422" ht="12.75">
      <c r="C422" s="72"/>
    </row>
    <row r="423" ht="12.75">
      <c r="C423" s="72"/>
    </row>
    <row r="424" ht="12.75">
      <c r="C424" s="72"/>
    </row>
    <row r="425" ht="12.75">
      <c r="C425" s="72"/>
    </row>
    <row r="426" ht="12.75">
      <c r="C426" s="72"/>
    </row>
    <row r="427" ht="12.75">
      <c r="C427" s="72"/>
    </row>
    <row r="428" ht="12.75">
      <c r="C428" s="72"/>
    </row>
    <row r="429" ht="12.75">
      <c r="C429" s="72"/>
    </row>
    <row r="430" ht="12.75">
      <c r="C430" s="72"/>
    </row>
    <row r="431" ht="12.75">
      <c r="C431" s="72"/>
    </row>
    <row r="432" ht="12.75">
      <c r="C432" s="72"/>
    </row>
    <row r="433" ht="12.75">
      <c r="C433" s="72"/>
    </row>
    <row r="434" ht="12.75">
      <c r="C434" s="72"/>
    </row>
    <row r="435" ht="12.75">
      <c r="C435" s="72"/>
    </row>
    <row r="436" ht="12.75">
      <c r="C436" s="72"/>
    </row>
    <row r="437" ht="12.75">
      <c r="C437" s="72"/>
    </row>
    <row r="438" ht="12.75">
      <c r="C438" s="72"/>
    </row>
    <row r="439" ht="12.75">
      <c r="C439" s="72"/>
    </row>
    <row r="440" ht="12.75">
      <c r="C440" s="72"/>
    </row>
    <row r="441" ht="12.75">
      <c r="C441" s="72"/>
    </row>
    <row r="442" ht="12.75">
      <c r="C442" s="72"/>
    </row>
    <row r="443" ht="12.75">
      <c r="C443" s="72"/>
    </row>
    <row r="444" ht="12.75">
      <c r="C444" s="72"/>
    </row>
    <row r="445" ht="12.75">
      <c r="C445" s="72"/>
    </row>
    <row r="446" ht="12.75">
      <c r="C446" s="72"/>
    </row>
    <row r="447" ht="12.75">
      <c r="C447" s="72"/>
    </row>
    <row r="448" ht="12.75">
      <c r="C448" s="72"/>
    </row>
    <row r="449" ht="12.75">
      <c r="C449" s="72"/>
    </row>
    <row r="450" ht="12.75">
      <c r="C450" s="72"/>
    </row>
    <row r="451" ht="12.75">
      <c r="C451" s="72"/>
    </row>
    <row r="452" ht="12.75">
      <c r="C452" s="72"/>
    </row>
    <row r="453" ht="12.75">
      <c r="C453" s="72"/>
    </row>
    <row r="454" ht="12.75">
      <c r="C454" s="72"/>
    </row>
    <row r="455" ht="12.75">
      <c r="C455" s="72"/>
    </row>
    <row r="456" ht="12.75">
      <c r="C456" s="72"/>
    </row>
    <row r="457" ht="12.75">
      <c r="C457" s="72"/>
    </row>
    <row r="458" ht="12.75">
      <c r="C458" s="72"/>
    </row>
    <row r="459" ht="12.75">
      <c r="C459" s="72"/>
    </row>
    <row r="460" ht="12.75">
      <c r="C460" s="72"/>
    </row>
    <row r="461" ht="12.75">
      <c r="C461" s="72"/>
    </row>
    <row r="462" ht="12.75">
      <c r="C462" s="72"/>
    </row>
    <row r="463" ht="12.75">
      <c r="C463" s="72"/>
    </row>
    <row r="464" ht="12.75">
      <c r="C464" s="72"/>
    </row>
    <row r="465" ht="12.75">
      <c r="C465" s="72"/>
    </row>
    <row r="466" ht="12.75">
      <c r="C466" s="72"/>
    </row>
    <row r="467" ht="12.75">
      <c r="C467" s="72"/>
    </row>
    <row r="468" ht="12.75">
      <c r="C468" s="72"/>
    </row>
    <row r="469" ht="12.75">
      <c r="C469" s="72"/>
    </row>
    <row r="470" ht="12.75">
      <c r="C470" s="72"/>
    </row>
    <row r="471" ht="12.75">
      <c r="C471" s="72"/>
    </row>
    <row r="472" ht="12.75">
      <c r="C472" s="72"/>
    </row>
    <row r="473" ht="12.75">
      <c r="C473" s="72"/>
    </row>
    <row r="474" ht="12.75">
      <c r="C474" s="72"/>
    </row>
    <row r="475" ht="12.75">
      <c r="C475" s="72"/>
    </row>
    <row r="476" ht="12.75">
      <c r="C476" s="72"/>
    </row>
    <row r="477" ht="12.75">
      <c r="C477" s="72"/>
    </row>
    <row r="478" ht="12.75">
      <c r="C478" s="72"/>
    </row>
    <row r="479" ht="12.75">
      <c r="C479" s="72"/>
    </row>
    <row r="480" ht="12.75">
      <c r="C480" s="72"/>
    </row>
    <row r="481" ht="12.75">
      <c r="C481" s="72"/>
    </row>
    <row r="482" ht="12.75">
      <c r="C482" s="72"/>
    </row>
    <row r="483" ht="12.75">
      <c r="C483" s="72"/>
    </row>
    <row r="484" ht="12.75">
      <c r="C484" s="72"/>
    </row>
    <row r="485" ht="12.75">
      <c r="C485" s="72"/>
    </row>
    <row r="486" ht="12.75">
      <c r="C486" s="72"/>
    </row>
    <row r="487" ht="12.75">
      <c r="C487" s="72"/>
    </row>
    <row r="488" ht="12.75">
      <c r="C488" s="72"/>
    </row>
    <row r="489" ht="12.75">
      <c r="C489" s="72"/>
    </row>
    <row r="490" ht="12.75">
      <c r="C490" s="72"/>
    </row>
    <row r="491" ht="12.75">
      <c r="C491" s="72"/>
    </row>
    <row r="492" ht="12.75">
      <c r="C492" s="72"/>
    </row>
    <row r="493" ht="12.75">
      <c r="C493" s="72"/>
    </row>
    <row r="494" ht="12.75">
      <c r="C494" s="72"/>
    </row>
    <row r="495" ht="12.75">
      <c r="C495" s="72"/>
    </row>
    <row r="496" ht="12.75">
      <c r="C496" s="72"/>
    </row>
    <row r="497" ht="12.75">
      <c r="C497" s="72"/>
    </row>
    <row r="498" ht="12.75">
      <c r="C498" s="72"/>
    </row>
    <row r="499" ht="12.75">
      <c r="C499" s="72"/>
    </row>
    <row r="500" ht="12.75">
      <c r="C500" s="72"/>
    </row>
    <row r="501" ht="12.75">
      <c r="C501" s="72"/>
    </row>
    <row r="502" ht="12.75">
      <c r="C502" s="72"/>
    </row>
    <row r="503" ht="12.75">
      <c r="C503" s="72"/>
    </row>
    <row r="504" ht="12.75">
      <c r="C504" s="72"/>
    </row>
    <row r="505" ht="12.75">
      <c r="C505" s="72"/>
    </row>
    <row r="506" ht="12.75">
      <c r="C506" s="72"/>
    </row>
    <row r="507" ht="12.75">
      <c r="C507" s="72"/>
    </row>
    <row r="508" ht="12.75">
      <c r="C508" s="72"/>
    </row>
    <row r="509" ht="12.75">
      <c r="C509" s="72"/>
    </row>
    <row r="510" ht="12.75">
      <c r="C510" s="72"/>
    </row>
    <row r="511" ht="12.75">
      <c r="C511" s="72"/>
    </row>
    <row r="512" ht="12.75">
      <c r="C512" s="72"/>
    </row>
    <row r="513" ht="12.75">
      <c r="C513" s="72"/>
    </row>
    <row r="514" ht="12.75">
      <c r="C514" s="72"/>
    </row>
    <row r="515" ht="12.75">
      <c r="C515" s="72"/>
    </row>
    <row r="516" ht="12.75">
      <c r="C516" s="72"/>
    </row>
    <row r="517" ht="12.75">
      <c r="C517" s="72"/>
    </row>
    <row r="518" ht="12.75">
      <c r="C518" s="72"/>
    </row>
    <row r="519" ht="12.75">
      <c r="C519" s="72"/>
    </row>
    <row r="520" ht="12.75">
      <c r="C520" s="72"/>
    </row>
    <row r="521" ht="12.75">
      <c r="C521" s="72"/>
    </row>
    <row r="522" ht="12.75">
      <c r="C522" s="72"/>
    </row>
    <row r="523" ht="12.75">
      <c r="C523" s="72"/>
    </row>
    <row r="524" ht="12.75">
      <c r="C524" s="72"/>
    </row>
    <row r="525" ht="12.75">
      <c r="C525" s="72"/>
    </row>
    <row r="526" ht="12.75">
      <c r="C526" s="72"/>
    </row>
    <row r="527" ht="12.75">
      <c r="C527" s="72"/>
    </row>
    <row r="528" ht="12.75">
      <c r="C528" s="72"/>
    </row>
    <row r="529" ht="12.75">
      <c r="C529" s="72"/>
    </row>
    <row r="530" ht="12.75">
      <c r="C530" s="72"/>
    </row>
    <row r="531" ht="12.75">
      <c r="C531" s="72"/>
    </row>
    <row r="532" ht="12.75">
      <c r="C532" s="72"/>
    </row>
    <row r="533" ht="12.75">
      <c r="C533" s="72"/>
    </row>
    <row r="534" ht="12.75">
      <c r="C534" s="72"/>
    </row>
    <row r="535" ht="12.75">
      <c r="C535" s="72"/>
    </row>
    <row r="536" ht="12.75">
      <c r="C536" s="72"/>
    </row>
    <row r="537" ht="12.75">
      <c r="C537" s="72"/>
    </row>
    <row r="538" ht="12.75">
      <c r="C538" s="72"/>
    </row>
    <row r="539" ht="12.75">
      <c r="C539" s="72"/>
    </row>
    <row r="540" ht="12.75">
      <c r="C540" s="72"/>
    </row>
    <row r="541" ht="12.75">
      <c r="C541" s="72"/>
    </row>
    <row r="542" ht="12.75">
      <c r="C542" s="72"/>
    </row>
    <row r="543" ht="12.75">
      <c r="C543" s="72"/>
    </row>
    <row r="544" ht="12.75">
      <c r="C544" s="72"/>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FFC000"/>
  </sheetPr>
  <dimension ref="B1:C544"/>
  <sheetViews>
    <sheetView view="pageBreakPreview" zoomScale="110" zoomScaleSheetLayoutView="110" zoomScalePageLayoutView="0" workbookViewId="0" topLeftCell="A1">
      <selection activeCell="B15" sqref="B15"/>
    </sheetView>
  </sheetViews>
  <sheetFormatPr defaultColWidth="9.140625" defaultRowHeight="15"/>
  <cols>
    <col min="1" max="1" width="7.140625" style="72" customWidth="1"/>
    <col min="2" max="2" width="85.28125" style="72" customWidth="1"/>
    <col min="3" max="3" width="22.7109375" style="74" customWidth="1"/>
    <col min="4" max="16384" width="9.140625" style="72" customWidth="1"/>
  </cols>
  <sheetData>
    <row r="1" spans="2:3" ht="24.75" customHeight="1">
      <c r="B1" s="245" t="s">
        <v>133</v>
      </c>
      <c r="C1" s="245"/>
    </row>
    <row r="2" spans="2:3" s="39" customFormat="1" ht="78.75" customHeight="1">
      <c r="B2" s="291" t="s">
        <v>150</v>
      </c>
      <c r="C2" s="291"/>
    </row>
    <row r="3" spans="2:3" ht="24.75" customHeight="1">
      <c r="B3" s="292" t="s">
        <v>28</v>
      </c>
      <c r="C3" s="292"/>
    </row>
    <row r="4" spans="2:3" s="79" customFormat="1" ht="66.75" customHeight="1">
      <c r="B4" s="77" t="s">
        <v>70</v>
      </c>
      <c r="C4" s="78"/>
    </row>
    <row r="5" spans="2:3" ht="54.75" customHeight="1">
      <c r="B5" s="294" t="s">
        <v>142</v>
      </c>
      <c r="C5" s="294"/>
    </row>
    <row r="6" ht="26.25" customHeight="1">
      <c r="C6" s="72"/>
    </row>
    <row r="7" ht="12.75">
      <c r="C7" s="72"/>
    </row>
    <row r="8" ht="12.75">
      <c r="C8" s="72"/>
    </row>
    <row r="9" ht="12.75">
      <c r="C9" s="72"/>
    </row>
    <row r="10" ht="12.75">
      <c r="C10" s="72"/>
    </row>
    <row r="11" ht="12.75">
      <c r="C11" s="72"/>
    </row>
    <row r="12" ht="12.75">
      <c r="C12" s="72"/>
    </row>
    <row r="13" ht="12.75">
      <c r="C13" s="72"/>
    </row>
    <row r="14" ht="12.75">
      <c r="C14" s="72"/>
    </row>
    <row r="15" ht="12.75">
      <c r="C15" s="72"/>
    </row>
    <row r="16" ht="12.75">
      <c r="C16" s="72"/>
    </row>
    <row r="17" ht="12.75">
      <c r="C17" s="72"/>
    </row>
    <row r="18" ht="12.75">
      <c r="C18" s="72"/>
    </row>
    <row r="19" ht="12.75">
      <c r="C19" s="72"/>
    </row>
    <row r="20" ht="12.75">
      <c r="C20" s="72"/>
    </row>
    <row r="21" ht="12.75">
      <c r="C21" s="72"/>
    </row>
    <row r="22" ht="12.75">
      <c r="C22" s="72"/>
    </row>
    <row r="23" ht="12.75">
      <c r="C23" s="72"/>
    </row>
    <row r="24" ht="12.75">
      <c r="C24" s="72"/>
    </row>
    <row r="25" ht="12.75">
      <c r="C25" s="72"/>
    </row>
    <row r="26" ht="12.75">
      <c r="C26" s="72"/>
    </row>
    <row r="27" ht="12.75">
      <c r="C27" s="72"/>
    </row>
    <row r="28" ht="12.75">
      <c r="C28" s="72"/>
    </row>
    <row r="29" ht="12.75">
      <c r="C29" s="72"/>
    </row>
    <row r="30" ht="12.75">
      <c r="C30" s="72"/>
    </row>
    <row r="31" ht="12.75">
      <c r="C31" s="72"/>
    </row>
    <row r="32" ht="12.75">
      <c r="C32" s="72"/>
    </row>
    <row r="33" ht="12.75">
      <c r="C33" s="72"/>
    </row>
    <row r="34" ht="12.75">
      <c r="C34" s="72"/>
    </row>
    <row r="35" ht="12.75">
      <c r="C35" s="72"/>
    </row>
    <row r="36" ht="12.75">
      <c r="C36" s="72"/>
    </row>
    <row r="37" ht="12.75">
      <c r="C37" s="72"/>
    </row>
    <row r="38" ht="12.75">
      <c r="C38" s="72"/>
    </row>
    <row r="39" ht="12.75">
      <c r="C39" s="72"/>
    </row>
    <row r="40" ht="12.75">
      <c r="C40" s="72"/>
    </row>
    <row r="41" ht="12.75">
      <c r="C41" s="72"/>
    </row>
    <row r="42" ht="12.75">
      <c r="C42" s="72"/>
    </row>
    <row r="43" ht="12.75">
      <c r="C43" s="72"/>
    </row>
    <row r="44" ht="12.75">
      <c r="C44" s="72"/>
    </row>
    <row r="45" ht="12.75">
      <c r="C45" s="72"/>
    </row>
    <row r="46" ht="12.75">
      <c r="C46" s="72"/>
    </row>
    <row r="47" ht="12.75">
      <c r="C47" s="72"/>
    </row>
    <row r="48" ht="12.75">
      <c r="C48" s="72"/>
    </row>
    <row r="49" ht="12.75">
      <c r="C49" s="72"/>
    </row>
    <row r="50" ht="12.75">
      <c r="C50" s="72"/>
    </row>
    <row r="51" ht="12.75">
      <c r="C51" s="72"/>
    </row>
    <row r="52" ht="12.75">
      <c r="C52" s="72"/>
    </row>
    <row r="53" ht="12.75">
      <c r="C53" s="72"/>
    </row>
    <row r="54" ht="12.75">
      <c r="C54" s="72"/>
    </row>
    <row r="55" ht="12.75">
      <c r="C55" s="72"/>
    </row>
    <row r="56" ht="12.75">
      <c r="C56" s="72"/>
    </row>
    <row r="57" ht="12.75">
      <c r="C57" s="72"/>
    </row>
    <row r="58" ht="12.75">
      <c r="C58" s="72"/>
    </row>
    <row r="59" ht="12.75">
      <c r="C59" s="72"/>
    </row>
    <row r="60" ht="12.75">
      <c r="C60" s="72"/>
    </row>
    <row r="61" ht="12.75">
      <c r="C61" s="72"/>
    </row>
    <row r="62" ht="12.75">
      <c r="C62" s="72"/>
    </row>
    <row r="63" ht="12.75">
      <c r="C63" s="72"/>
    </row>
    <row r="64" ht="12.75">
      <c r="C64" s="72"/>
    </row>
    <row r="65" ht="12.75">
      <c r="C65" s="72"/>
    </row>
    <row r="66" ht="12.75">
      <c r="C66" s="72"/>
    </row>
    <row r="67" ht="12.75">
      <c r="C67" s="72"/>
    </row>
    <row r="68" ht="12.75">
      <c r="C68" s="72"/>
    </row>
    <row r="69" ht="12.75">
      <c r="C69" s="72"/>
    </row>
    <row r="70" ht="12.75">
      <c r="C70" s="72"/>
    </row>
    <row r="71" ht="12.75">
      <c r="C71" s="72"/>
    </row>
    <row r="72" ht="12.75">
      <c r="C72" s="72"/>
    </row>
    <row r="73" ht="12.75">
      <c r="C73" s="72"/>
    </row>
    <row r="74" ht="12.75">
      <c r="C74" s="72"/>
    </row>
    <row r="75" ht="12.75">
      <c r="C75" s="72"/>
    </row>
    <row r="76" ht="12.75">
      <c r="C76" s="72"/>
    </row>
    <row r="77" ht="12.75">
      <c r="C77" s="72"/>
    </row>
    <row r="78" ht="12.75">
      <c r="C78" s="72"/>
    </row>
    <row r="79" ht="12.75">
      <c r="C79" s="72"/>
    </row>
    <row r="80" ht="12.75">
      <c r="C80" s="72"/>
    </row>
    <row r="81" ht="12.75">
      <c r="C81" s="72"/>
    </row>
    <row r="82" ht="12.75">
      <c r="C82" s="72"/>
    </row>
    <row r="83" ht="12.75">
      <c r="C83" s="72"/>
    </row>
    <row r="84" ht="12.75">
      <c r="C84" s="72"/>
    </row>
    <row r="85" ht="12.75">
      <c r="C85" s="72"/>
    </row>
    <row r="86" ht="12.75">
      <c r="C86" s="72"/>
    </row>
    <row r="87" ht="12.75">
      <c r="C87" s="72"/>
    </row>
    <row r="88" ht="12.75">
      <c r="C88" s="72"/>
    </row>
    <row r="89" ht="12.75">
      <c r="C89" s="72"/>
    </row>
    <row r="90" ht="12.75">
      <c r="C90" s="72"/>
    </row>
    <row r="91" ht="12.75">
      <c r="C91" s="72"/>
    </row>
    <row r="92" ht="12.75">
      <c r="C92" s="72"/>
    </row>
    <row r="93" ht="12.75">
      <c r="C93" s="72"/>
    </row>
    <row r="94" ht="12.75">
      <c r="C94" s="72"/>
    </row>
    <row r="95" ht="12.75">
      <c r="C95" s="72"/>
    </row>
    <row r="96" ht="12.75">
      <c r="C96" s="72"/>
    </row>
    <row r="97" ht="12.75">
      <c r="C97" s="72"/>
    </row>
    <row r="98" ht="12.75">
      <c r="C98" s="72"/>
    </row>
    <row r="99" ht="12.75">
      <c r="C99" s="72"/>
    </row>
    <row r="100" ht="12.75">
      <c r="C100" s="72"/>
    </row>
    <row r="101" ht="12.75">
      <c r="C101" s="72"/>
    </row>
    <row r="102" ht="12.75">
      <c r="C102" s="72"/>
    </row>
    <row r="103" ht="12.75">
      <c r="C103" s="72"/>
    </row>
    <row r="104" ht="12.75">
      <c r="C104" s="72"/>
    </row>
    <row r="105" ht="12.75">
      <c r="C105" s="72"/>
    </row>
    <row r="106" ht="12.75">
      <c r="C106" s="72"/>
    </row>
    <row r="107" ht="12.75">
      <c r="C107" s="72"/>
    </row>
    <row r="108" ht="12.75">
      <c r="C108" s="72"/>
    </row>
    <row r="109" ht="12.75">
      <c r="C109" s="72"/>
    </row>
    <row r="110" ht="12.75">
      <c r="C110" s="72"/>
    </row>
    <row r="111" ht="12.75">
      <c r="C111" s="72"/>
    </row>
    <row r="112" ht="12.75">
      <c r="C112" s="72"/>
    </row>
    <row r="113" ht="12.75">
      <c r="C113" s="72"/>
    </row>
    <row r="114" ht="12.75">
      <c r="C114" s="72"/>
    </row>
    <row r="115" ht="12.75">
      <c r="C115" s="72"/>
    </row>
    <row r="116" ht="12.75">
      <c r="C116" s="72"/>
    </row>
    <row r="117" ht="12.75">
      <c r="C117" s="72"/>
    </row>
    <row r="118" ht="12.75">
      <c r="C118" s="72"/>
    </row>
    <row r="119" ht="12.75">
      <c r="C119" s="72"/>
    </row>
    <row r="120" ht="12.75">
      <c r="C120" s="72"/>
    </row>
    <row r="121" ht="12.75">
      <c r="C121" s="72"/>
    </row>
    <row r="122" ht="12.75">
      <c r="C122" s="72"/>
    </row>
    <row r="123" ht="12.75">
      <c r="C123" s="72"/>
    </row>
    <row r="124" ht="12.75">
      <c r="C124" s="72"/>
    </row>
    <row r="125" ht="12.75">
      <c r="C125" s="72"/>
    </row>
    <row r="126" ht="12.75">
      <c r="C126" s="72"/>
    </row>
    <row r="127" ht="12.75">
      <c r="C127" s="72"/>
    </row>
    <row r="128" ht="12.75">
      <c r="C128" s="72"/>
    </row>
    <row r="129" ht="12.75">
      <c r="C129" s="72"/>
    </row>
    <row r="130" ht="12.75">
      <c r="C130" s="72"/>
    </row>
    <row r="131" ht="12.75">
      <c r="C131" s="72"/>
    </row>
    <row r="132" ht="12.75">
      <c r="C132" s="72"/>
    </row>
    <row r="133" ht="12.75">
      <c r="C133" s="72"/>
    </row>
    <row r="134" ht="12.75">
      <c r="C134" s="72"/>
    </row>
    <row r="135" ht="12.75">
      <c r="C135" s="72"/>
    </row>
    <row r="136" ht="12.75">
      <c r="C136" s="72"/>
    </row>
    <row r="137" ht="12.75">
      <c r="C137" s="72"/>
    </row>
    <row r="138" ht="12.75">
      <c r="C138" s="72"/>
    </row>
    <row r="139" ht="12.75">
      <c r="C139" s="72"/>
    </row>
    <row r="140" ht="12.75">
      <c r="C140" s="72"/>
    </row>
    <row r="141" ht="12.75">
      <c r="C141" s="72"/>
    </row>
    <row r="142" ht="12.75">
      <c r="C142" s="72"/>
    </row>
    <row r="143" ht="12.75">
      <c r="C143" s="72"/>
    </row>
    <row r="144" ht="12.75">
      <c r="C144" s="72"/>
    </row>
    <row r="145" ht="12.75">
      <c r="C145" s="72"/>
    </row>
    <row r="146" ht="12.75">
      <c r="C146" s="72"/>
    </row>
    <row r="147" ht="12.75">
      <c r="C147" s="72"/>
    </row>
    <row r="148" ht="12.75">
      <c r="C148" s="72"/>
    </row>
    <row r="149" ht="12.75">
      <c r="C149" s="72"/>
    </row>
    <row r="150" ht="12.75">
      <c r="C150" s="72"/>
    </row>
    <row r="151" ht="12.75">
      <c r="C151" s="72"/>
    </row>
    <row r="152" ht="12.75">
      <c r="C152" s="72"/>
    </row>
    <row r="153" ht="12.75">
      <c r="C153" s="72"/>
    </row>
    <row r="154" ht="12.75">
      <c r="C154" s="72"/>
    </row>
    <row r="155" ht="12.75">
      <c r="C155" s="72"/>
    </row>
    <row r="156" ht="12.75">
      <c r="C156" s="72"/>
    </row>
    <row r="157" ht="12.75">
      <c r="C157" s="72"/>
    </row>
    <row r="158" ht="12.75">
      <c r="C158" s="72"/>
    </row>
    <row r="159" ht="12.75">
      <c r="C159" s="72"/>
    </row>
    <row r="160" ht="12.75">
      <c r="C160" s="72"/>
    </row>
    <row r="161" ht="12.75">
      <c r="C161" s="72"/>
    </row>
    <row r="162" ht="12.75">
      <c r="C162" s="72"/>
    </row>
    <row r="163" ht="12.75">
      <c r="C163" s="72"/>
    </row>
    <row r="164" ht="12.75">
      <c r="C164" s="72"/>
    </row>
    <row r="165" ht="12.75">
      <c r="C165" s="72"/>
    </row>
    <row r="166" ht="12.75">
      <c r="C166" s="72"/>
    </row>
    <row r="167" ht="12.75">
      <c r="C167" s="72"/>
    </row>
    <row r="168" ht="12.75">
      <c r="C168" s="72"/>
    </row>
    <row r="169" ht="12.75">
      <c r="C169" s="72"/>
    </row>
    <row r="170" ht="12.75">
      <c r="C170" s="72"/>
    </row>
    <row r="171" ht="12.75">
      <c r="C171" s="72"/>
    </row>
    <row r="172" ht="12.75">
      <c r="C172" s="72"/>
    </row>
    <row r="173" ht="12.75">
      <c r="C173" s="72"/>
    </row>
    <row r="174" ht="12.75">
      <c r="C174" s="72"/>
    </row>
    <row r="175" ht="12.75">
      <c r="C175" s="72"/>
    </row>
    <row r="176" ht="12.75">
      <c r="C176" s="72"/>
    </row>
    <row r="177" ht="12.75">
      <c r="C177" s="72"/>
    </row>
    <row r="178" ht="12.75">
      <c r="C178" s="72"/>
    </row>
    <row r="179" ht="12.75">
      <c r="C179" s="72"/>
    </row>
    <row r="180" ht="12.75">
      <c r="C180" s="72"/>
    </row>
    <row r="181" ht="12.75">
      <c r="C181" s="72"/>
    </row>
    <row r="182" ht="12.75">
      <c r="C182" s="72"/>
    </row>
    <row r="183" ht="12.75">
      <c r="C183" s="72"/>
    </row>
    <row r="184" ht="12.75">
      <c r="C184" s="72"/>
    </row>
    <row r="185" ht="12.75">
      <c r="C185" s="72"/>
    </row>
    <row r="186" ht="12.75">
      <c r="C186" s="72"/>
    </row>
    <row r="187" ht="12.75">
      <c r="C187" s="72"/>
    </row>
    <row r="188" ht="12.75">
      <c r="C188" s="72"/>
    </row>
    <row r="189" ht="12.75">
      <c r="C189" s="72"/>
    </row>
    <row r="190" ht="12.75">
      <c r="C190" s="72"/>
    </row>
    <row r="191" ht="12.75">
      <c r="C191" s="72"/>
    </row>
    <row r="192" ht="12.75">
      <c r="C192" s="72"/>
    </row>
    <row r="193" ht="12.75">
      <c r="C193" s="72"/>
    </row>
    <row r="194" ht="12.75">
      <c r="C194" s="72"/>
    </row>
    <row r="195" ht="12.75">
      <c r="C195" s="72"/>
    </row>
    <row r="196" ht="12.75">
      <c r="C196" s="72"/>
    </row>
    <row r="197" ht="12.75">
      <c r="C197" s="72"/>
    </row>
    <row r="198" ht="12.75">
      <c r="C198" s="72"/>
    </row>
    <row r="199" ht="12.75">
      <c r="C199" s="72"/>
    </row>
    <row r="200" ht="12.75">
      <c r="C200" s="72"/>
    </row>
    <row r="201" ht="12.75">
      <c r="C201" s="72"/>
    </row>
    <row r="202" ht="12.75">
      <c r="C202" s="72"/>
    </row>
    <row r="203" ht="12.75">
      <c r="C203" s="72"/>
    </row>
    <row r="204" ht="12.75">
      <c r="C204" s="72"/>
    </row>
    <row r="205" ht="12.75">
      <c r="C205" s="72"/>
    </row>
    <row r="206" ht="12.75">
      <c r="C206" s="72"/>
    </row>
    <row r="207" ht="12.75">
      <c r="C207" s="72"/>
    </row>
    <row r="208" ht="12.75">
      <c r="C208" s="72"/>
    </row>
    <row r="209" ht="12.75">
      <c r="C209" s="72"/>
    </row>
    <row r="210" ht="12.75">
      <c r="C210" s="72"/>
    </row>
    <row r="211" ht="12.75">
      <c r="C211" s="72"/>
    </row>
    <row r="212" ht="12.75">
      <c r="C212" s="72"/>
    </row>
    <row r="213" ht="12.75">
      <c r="C213" s="72"/>
    </row>
    <row r="214" ht="12.75">
      <c r="C214" s="72"/>
    </row>
    <row r="215" ht="12.75">
      <c r="C215" s="72"/>
    </row>
    <row r="216" ht="12.75">
      <c r="C216" s="72"/>
    </row>
    <row r="217" ht="12.75">
      <c r="C217" s="72"/>
    </row>
    <row r="218" ht="12.75">
      <c r="C218" s="72"/>
    </row>
    <row r="219" ht="12.75">
      <c r="C219" s="72"/>
    </row>
    <row r="220" ht="12.75">
      <c r="C220" s="72"/>
    </row>
    <row r="221" ht="12.75">
      <c r="C221" s="72"/>
    </row>
    <row r="222" ht="12.75">
      <c r="C222" s="72"/>
    </row>
    <row r="223" ht="12.75">
      <c r="C223" s="72"/>
    </row>
    <row r="224" ht="12.75">
      <c r="C224" s="72"/>
    </row>
    <row r="225" ht="12.75">
      <c r="C225" s="72"/>
    </row>
    <row r="226" ht="12.75">
      <c r="C226" s="72"/>
    </row>
    <row r="227" ht="12.75">
      <c r="C227" s="72"/>
    </row>
    <row r="228" ht="12.75">
      <c r="C228" s="72"/>
    </row>
    <row r="229" ht="12.75">
      <c r="C229" s="72"/>
    </row>
    <row r="230" ht="12.75">
      <c r="C230" s="72"/>
    </row>
    <row r="231" ht="12.75">
      <c r="C231" s="72"/>
    </row>
    <row r="232" ht="12.75">
      <c r="C232" s="72"/>
    </row>
    <row r="233" ht="12.75">
      <c r="C233" s="72"/>
    </row>
    <row r="234" ht="12.75">
      <c r="C234" s="72"/>
    </row>
    <row r="235" ht="12.75">
      <c r="C235" s="72"/>
    </row>
    <row r="236" ht="12.75">
      <c r="C236" s="72"/>
    </row>
    <row r="237" ht="12.75">
      <c r="C237" s="72"/>
    </row>
    <row r="238" ht="12.75">
      <c r="C238" s="72"/>
    </row>
    <row r="239" ht="12.75">
      <c r="C239" s="72"/>
    </row>
    <row r="240" ht="12.75">
      <c r="C240" s="72"/>
    </row>
    <row r="241" ht="12.75">
      <c r="C241" s="72"/>
    </row>
    <row r="242" ht="12.75">
      <c r="C242" s="72"/>
    </row>
    <row r="243" ht="12.75">
      <c r="C243" s="72"/>
    </row>
    <row r="244" ht="12.75">
      <c r="C244" s="72"/>
    </row>
    <row r="245" ht="12.75">
      <c r="C245" s="72"/>
    </row>
    <row r="246" ht="12.75">
      <c r="C246" s="72"/>
    </row>
    <row r="247" ht="12.75">
      <c r="C247" s="72"/>
    </row>
    <row r="248" ht="12.75">
      <c r="C248" s="72"/>
    </row>
    <row r="249" ht="12.75">
      <c r="C249" s="72"/>
    </row>
    <row r="250" ht="12.75">
      <c r="C250" s="72"/>
    </row>
    <row r="251" ht="12.75">
      <c r="C251" s="72"/>
    </row>
    <row r="252" ht="12.75">
      <c r="C252" s="72"/>
    </row>
    <row r="253" ht="12.75">
      <c r="C253" s="72"/>
    </row>
    <row r="254" ht="12.75">
      <c r="C254" s="72"/>
    </row>
    <row r="255" ht="12.75">
      <c r="C255" s="72"/>
    </row>
    <row r="256" ht="12.75">
      <c r="C256" s="72"/>
    </row>
    <row r="257" ht="12.75">
      <c r="C257" s="72"/>
    </row>
    <row r="258" ht="12.75">
      <c r="C258" s="72"/>
    </row>
    <row r="259" ht="12.75">
      <c r="C259" s="72"/>
    </row>
    <row r="260" ht="12.75">
      <c r="C260" s="72"/>
    </row>
    <row r="261" ht="12.75">
      <c r="C261" s="72"/>
    </row>
    <row r="262" ht="12.75">
      <c r="C262" s="72"/>
    </row>
    <row r="263" ht="12.75">
      <c r="C263" s="72"/>
    </row>
    <row r="264" ht="12.75">
      <c r="C264" s="72"/>
    </row>
    <row r="265" ht="12.75">
      <c r="C265" s="72"/>
    </row>
    <row r="266" ht="12.75">
      <c r="C266" s="72"/>
    </row>
    <row r="267" ht="12.75">
      <c r="C267" s="72"/>
    </row>
    <row r="268" ht="12.75">
      <c r="C268" s="72"/>
    </row>
    <row r="269" ht="12.75">
      <c r="C269" s="72"/>
    </row>
    <row r="270" ht="12.75">
      <c r="C270" s="72"/>
    </row>
    <row r="271" ht="12.75">
      <c r="C271" s="72"/>
    </row>
    <row r="272" ht="12.75">
      <c r="C272" s="72"/>
    </row>
    <row r="273" ht="12.75">
      <c r="C273" s="72"/>
    </row>
    <row r="274" ht="12.75">
      <c r="C274" s="72"/>
    </row>
    <row r="275" ht="12.75">
      <c r="C275" s="72"/>
    </row>
    <row r="276" ht="12.75">
      <c r="C276" s="72"/>
    </row>
    <row r="277" ht="12.75">
      <c r="C277" s="72"/>
    </row>
    <row r="278" ht="12.75">
      <c r="C278" s="72"/>
    </row>
    <row r="279" ht="12.75">
      <c r="C279" s="72"/>
    </row>
    <row r="280" ht="12.75">
      <c r="C280" s="72"/>
    </row>
    <row r="281" ht="12.75">
      <c r="C281" s="72"/>
    </row>
    <row r="282" ht="12.75">
      <c r="C282" s="72"/>
    </row>
    <row r="283" ht="12.75">
      <c r="C283" s="72"/>
    </row>
    <row r="284" ht="12.75">
      <c r="C284" s="72"/>
    </row>
    <row r="285" ht="12.75">
      <c r="C285" s="72"/>
    </row>
    <row r="286" ht="12.75">
      <c r="C286" s="72"/>
    </row>
    <row r="287" ht="12.75">
      <c r="C287" s="72"/>
    </row>
    <row r="288" ht="12.75">
      <c r="C288" s="72"/>
    </row>
    <row r="289" ht="12.75">
      <c r="C289" s="72"/>
    </row>
    <row r="290" ht="12.75">
      <c r="C290" s="72"/>
    </row>
    <row r="291" ht="12.75">
      <c r="C291" s="72"/>
    </row>
    <row r="292" ht="12.75">
      <c r="C292" s="72"/>
    </row>
    <row r="293" ht="12.75">
      <c r="C293" s="72"/>
    </row>
    <row r="294" ht="12.75">
      <c r="C294" s="72"/>
    </row>
    <row r="295" ht="12.75">
      <c r="C295" s="72"/>
    </row>
    <row r="296" ht="12.75">
      <c r="C296" s="72"/>
    </row>
    <row r="297" ht="12.75">
      <c r="C297" s="72"/>
    </row>
    <row r="298" ht="12.75">
      <c r="C298" s="72"/>
    </row>
    <row r="299" ht="12.75">
      <c r="C299" s="72"/>
    </row>
    <row r="300" ht="12.75">
      <c r="C300" s="72"/>
    </row>
    <row r="301" ht="12.75">
      <c r="C301" s="72"/>
    </row>
    <row r="302" ht="12.75">
      <c r="C302" s="72"/>
    </row>
    <row r="303" ht="12.75">
      <c r="C303" s="72"/>
    </row>
    <row r="304" ht="12.75">
      <c r="C304" s="72"/>
    </row>
    <row r="305" ht="12.75">
      <c r="C305" s="72"/>
    </row>
    <row r="306" ht="12.75">
      <c r="C306" s="72"/>
    </row>
    <row r="307" ht="12.75">
      <c r="C307" s="72"/>
    </row>
    <row r="308" ht="12.75">
      <c r="C308" s="72"/>
    </row>
    <row r="309" ht="12.75">
      <c r="C309" s="72"/>
    </row>
    <row r="310" ht="12.75">
      <c r="C310" s="72"/>
    </row>
    <row r="311" ht="12.75">
      <c r="C311" s="72"/>
    </row>
    <row r="312" ht="12.75">
      <c r="C312" s="72"/>
    </row>
    <row r="313" ht="12.75">
      <c r="C313" s="72"/>
    </row>
    <row r="314" ht="12.75">
      <c r="C314" s="72"/>
    </row>
    <row r="315" ht="12.75">
      <c r="C315" s="72"/>
    </row>
    <row r="316" ht="12.75">
      <c r="C316" s="72"/>
    </row>
    <row r="317" ht="12.75">
      <c r="C317" s="72"/>
    </row>
    <row r="318" ht="12.75">
      <c r="C318" s="72"/>
    </row>
    <row r="319" ht="12.75">
      <c r="C319" s="72"/>
    </row>
    <row r="320" ht="12.75">
      <c r="C320" s="72"/>
    </row>
    <row r="321" ht="12.75">
      <c r="C321" s="72"/>
    </row>
    <row r="322" ht="12.75">
      <c r="C322" s="72"/>
    </row>
    <row r="323" ht="12.75">
      <c r="C323" s="72"/>
    </row>
    <row r="324" ht="12.75">
      <c r="C324" s="72"/>
    </row>
    <row r="325" ht="12.75">
      <c r="C325" s="72"/>
    </row>
    <row r="326" ht="12.75">
      <c r="C326" s="72"/>
    </row>
    <row r="327" ht="12.75">
      <c r="C327" s="72"/>
    </row>
    <row r="328" ht="12.75">
      <c r="C328" s="72"/>
    </row>
    <row r="329" ht="12.75">
      <c r="C329" s="72"/>
    </row>
    <row r="330" ht="12.75">
      <c r="C330" s="72"/>
    </row>
    <row r="331" ht="12.75">
      <c r="C331" s="72"/>
    </row>
    <row r="332" ht="12.75">
      <c r="C332" s="72"/>
    </row>
    <row r="333" ht="12.75">
      <c r="C333" s="72"/>
    </row>
    <row r="334" ht="12.75">
      <c r="C334" s="72"/>
    </row>
    <row r="335" ht="12.75">
      <c r="C335" s="72"/>
    </row>
    <row r="336" ht="12.75">
      <c r="C336" s="72"/>
    </row>
    <row r="337" ht="12.75">
      <c r="C337" s="72"/>
    </row>
    <row r="338" ht="12.75">
      <c r="C338" s="72"/>
    </row>
    <row r="339" ht="12.75">
      <c r="C339" s="72"/>
    </row>
    <row r="340" ht="12.75">
      <c r="C340" s="72"/>
    </row>
    <row r="341" ht="12.75">
      <c r="C341" s="72"/>
    </row>
    <row r="342" ht="12.75">
      <c r="C342" s="72"/>
    </row>
    <row r="343" ht="12.75">
      <c r="C343" s="72"/>
    </row>
    <row r="344" ht="12.75">
      <c r="C344" s="72"/>
    </row>
    <row r="345" ht="12.75">
      <c r="C345" s="72"/>
    </row>
    <row r="346" ht="12.75">
      <c r="C346" s="72"/>
    </row>
    <row r="347" ht="12.75">
      <c r="C347" s="72"/>
    </row>
    <row r="348" ht="12.75">
      <c r="C348" s="72"/>
    </row>
    <row r="349" ht="12.75">
      <c r="C349" s="72"/>
    </row>
    <row r="350" ht="12.75">
      <c r="C350" s="72"/>
    </row>
    <row r="351" ht="12.75">
      <c r="C351" s="72"/>
    </row>
    <row r="352" ht="12.75">
      <c r="C352" s="72"/>
    </row>
    <row r="353" ht="12.75">
      <c r="C353" s="72"/>
    </row>
    <row r="354" ht="12.75">
      <c r="C354" s="72"/>
    </row>
    <row r="355" ht="12.75">
      <c r="C355" s="72"/>
    </row>
    <row r="356" ht="12.75">
      <c r="C356" s="72"/>
    </row>
    <row r="357" ht="12.75">
      <c r="C357" s="72"/>
    </row>
    <row r="358" ht="12.75">
      <c r="C358" s="72"/>
    </row>
    <row r="359" ht="12.75">
      <c r="C359" s="72"/>
    </row>
    <row r="360" ht="12.75">
      <c r="C360" s="72"/>
    </row>
    <row r="361" ht="12.75">
      <c r="C361" s="72"/>
    </row>
    <row r="362" ht="12.75">
      <c r="C362" s="72"/>
    </row>
    <row r="363" ht="12.75">
      <c r="C363" s="72"/>
    </row>
    <row r="364" ht="12.75">
      <c r="C364" s="72"/>
    </row>
    <row r="365" ht="12.75">
      <c r="C365" s="72"/>
    </row>
    <row r="366" ht="12.75">
      <c r="C366" s="72"/>
    </row>
    <row r="367" ht="12.75">
      <c r="C367" s="72"/>
    </row>
    <row r="368" ht="12.75">
      <c r="C368" s="72"/>
    </row>
    <row r="369" ht="12.75">
      <c r="C369" s="72"/>
    </row>
    <row r="370" ht="12.75">
      <c r="C370" s="72"/>
    </row>
    <row r="371" ht="12.75">
      <c r="C371" s="72"/>
    </row>
    <row r="372" ht="12.75">
      <c r="C372" s="72"/>
    </row>
    <row r="373" ht="12.75">
      <c r="C373" s="72"/>
    </row>
    <row r="374" ht="12.75">
      <c r="C374" s="72"/>
    </row>
    <row r="375" ht="12.75">
      <c r="C375" s="72"/>
    </row>
    <row r="376" ht="12.75">
      <c r="C376" s="72"/>
    </row>
    <row r="377" ht="12.75">
      <c r="C377" s="72"/>
    </row>
    <row r="378" ht="12.75">
      <c r="C378" s="72"/>
    </row>
    <row r="379" ht="12.75">
      <c r="C379" s="72"/>
    </row>
    <row r="380" ht="12.75">
      <c r="C380" s="72"/>
    </row>
    <row r="381" ht="12.75">
      <c r="C381" s="72"/>
    </row>
    <row r="382" ht="12.75">
      <c r="C382" s="72"/>
    </row>
    <row r="383" ht="12.75">
      <c r="C383" s="72"/>
    </row>
    <row r="384" ht="12.75">
      <c r="C384" s="72"/>
    </row>
    <row r="385" ht="12.75">
      <c r="C385" s="72"/>
    </row>
    <row r="386" ht="12.75">
      <c r="C386" s="72"/>
    </row>
    <row r="387" ht="12.75">
      <c r="C387" s="72"/>
    </row>
    <row r="388" ht="12.75">
      <c r="C388" s="72"/>
    </row>
    <row r="389" ht="12.75">
      <c r="C389" s="72"/>
    </row>
    <row r="390" ht="12.75">
      <c r="C390" s="72"/>
    </row>
    <row r="391" ht="12.75">
      <c r="C391" s="72"/>
    </row>
    <row r="392" ht="12.75">
      <c r="C392" s="72"/>
    </row>
    <row r="393" ht="12.75">
      <c r="C393" s="72"/>
    </row>
    <row r="394" ht="12.75">
      <c r="C394" s="72"/>
    </row>
    <row r="395" ht="12.75">
      <c r="C395" s="72"/>
    </row>
    <row r="396" ht="12.75">
      <c r="C396" s="72"/>
    </row>
    <row r="397" ht="12.75">
      <c r="C397" s="72"/>
    </row>
    <row r="398" ht="12.75">
      <c r="C398" s="72"/>
    </row>
    <row r="399" ht="12.75">
      <c r="C399" s="72"/>
    </row>
    <row r="400" ht="12.75">
      <c r="C400" s="72"/>
    </row>
    <row r="401" ht="12.75">
      <c r="C401" s="72"/>
    </row>
    <row r="402" ht="12.75">
      <c r="C402" s="72"/>
    </row>
    <row r="403" ht="12.75">
      <c r="C403" s="72"/>
    </row>
    <row r="404" ht="12.75">
      <c r="C404" s="72"/>
    </row>
    <row r="405" ht="12.75">
      <c r="C405" s="72"/>
    </row>
    <row r="406" ht="12.75">
      <c r="C406" s="72"/>
    </row>
    <row r="407" ht="12.75">
      <c r="C407" s="72"/>
    </row>
    <row r="408" ht="12.75">
      <c r="C408" s="72"/>
    </row>
    <row r="409" ht="12.75">
      <c r="C409" s="72"/>
    </row>
    <row r="410" ht="12.75">
      <c r="C410" s="72"/>
    </row>
    <row r="411" ht="12.75">
      <c r="C411" s="72"/>
    </row>
    <row r="412" ht="12.75">
      <c r="C412" s="72"/>
    </row>
    <row r="413" ht="12.75">
      <c r="C413" s="72"/>
    </row>
    <row r="414" ht="12.75">
      <c r="C414" s="72"/>
    </row>
    <row r="415" ht="12.75">
      <c r="C415" s="72"/>
    </row>
    <row r="416" ht="12.75">
      <c r="C416" s="72"/>
    </row>
    <row r="417" ht="12.75">
      <c r="C417" s="72"/>
    </row>
    <row r="418" ht="12.75">
      <c r="C418" s="72"/>
    </row>
    <row r="419" ht="12.75">
      <c r="C419" s="72"/>
    </row>
    <row r="420" ht="12.75">
      <c r="C420" s="72"/>
    </row>
    <row r="421" ht="12.75">
      <c r="C421" s="72"/>
    </row>
    <row r="422" ht="12.75">
      <c r="C422" s="72"/>
    </row>
    <row r="423" ht="12.75">
      <c r="C423" s="72"/>
    </row>
    <row r="424" ht="12.75">
      <c r="C424" s="72"/>
    </row>
    <row r="425" ht="12.75">
      <c r="C425" s="72"/>
    </row>
    <row r="426" ht="12.75">
      <c r="C426" s="72"/>
    </row>
    <row r="427" ht="12.75">
      <c r="C427" s="72"/>
    </row>
    <row r="428" ht="12.75">
      <c r="C428" s="72"/>
    </row>
    <row r="429" ht="12.75">
      <c r="C429" s="72"/>
    </row>
    <row r="430" ht="12.75">
      <c r="C430" s="72"/>
    </row>
    <row r="431" ht="12.75">
      <c r="C431" s="72"/>
    </row>
    <row r="432" ht="12.75">
      <c r="C432" s="72"/>
    </row>
    <row r="433" ht="12.75">
      <c r="C433" s="72"/>
    </row>
    <row r="434" ht="12.75">
      <c r="C434" s="72"/>
    </row>
    <row r="435" ht="12.75">
      <c r="C435" s="72"/>
    </row>
    <row r="436" ht="12.75">
      <c r="C436" s="72"/>
    </row>
    <row r="437" ht="12.75">
      <c r="C437" s="72"/>
    </row>
    <row r="438" ht="12.75">
      <c r="C438" s="72"/>
    </row>
    <row r="439" ht="12.75">
      <c r="C439" s="72"/>
    </row>
    <row r="440" ht="12.75">
      <c r="C440" s="72"/>
    </row>
    <row r="441" ht="12.75">
      <c r="C441" s="72"/>
    </row>
    <row r="442" ht="12.75">
      <c r="C442" s="72"/>
    </row>
    <row r="443" ht="12.75">
      <c r="C443" s="72"/>
    </row>
    <row r="444" ht="12.75">
      <c r="C444" s="72"/>
    </row>
    <row r="445" ht="12.75">
      <c r="C445" s="72"/>
    </row>
    <row r="446" ht="12.75">
      <c r="C446" s="72"/>
    </row>
    <row r="447" ht="12.75">
      <c r="C447" s="72"/>
    </row>
    <row r="448" ht="12.75">
      <c r="C448" s="72"/>
    </row>
    <row r="449" ht="12.75">
      <c r="C449" s="72"/>
    </row>
    <row r="450" ht="12.75">
      <c r="C450" s="72"/>
    </row>
    <row r="451" ht="12.75">
      <c r="C451" s="72"/>
    </row>
    <row r="452" ht="12.75">
      <c r="C452" s="72"/>
    </row>
    <row r="453" ht="12.75">
      <c r="C453" s="72"/>
    </row>
    <row r="454" ht="12.75">
      <c r="C454" s="72"/>
    </row>
    <row r="455" ht="12.75">
      <c r="C455" s="72"/>
    </row>
    <row r="456" ht="12.75">
      <c r="C456" s="72"/>
    </row>
    <row r="457" ht="12.75">
      <c r="C457" s="72"/>
    </row>
    <row r="458" ht="12.75">
      <c r="C458" s="72"/>
    </row>
    <row r="459" ht="12.75">
      <c r="C459" s="72"/>
    </row>
    <row r="460" ht="12.75">
      <c r="C460" s="72"/>
    </row>
    <row r="461" ht="12.75">
      <c r="C461" s="72"/>
    </row>
    <row r="462" ht="12.75">
      <c r="C462" s="72"/>
    </row>
    <row r="463" ht="12.75">
      <c r="C463" s="72"/>
    </row>
    <row r="464" ht="12.75">
      <c r="C464" s="72"/>
    </row>
    <row r="465" ht="12.75">
      <c r="C465" s="72"/>
    </row>
    <row r="466" ht="12.75">
      <c r="C466" s="72"/>
    </row>
    <row r="467" ht="12.75">
      <c r="C467" s="72"/>
    </row>
    <row r="468" ht="12.75">
      <c r="C468" s="72"/>
    </row>
    <row r="469" ht="12.75">
      <c r="C469" s="72"/>
    </row>
    <row r="470" ht="12.75">
      <c r="C470" s="72"/>
    </row>
    <row r="471" ht="12.75">
      <c r="C471" s="72"/>
    </row>
    <row r="472" ht="12.75">
      <c r="C472" s="72"/>
    </row>
    <row r="473" ht="12.75">
      <c r="C473" s="72"/>
    </row>
    <row r="474" ht="12.75">
      <c r="C474" s="72"/>
    </row>
    <row r="475" ht="12.75">
      <c r="C475" s="72"/>
    </row>
    <row r="476" ht="12.75">
      <c r="C476" s="72"/>
    </row>
    <row r="477" ht="12.75">
      <c r="C477" s="72"/>
    </row>
    <row r="478" ht="12.75">
      <c r="C478" s="72"/>
    </row>
    <row r="479" ht="12.75">
      <c r="C479" s="72"/>
    </row>
    <row r="480" ht="12.75">
      <c r="C480" s="72"/>
    </row>
    <row r="481" ht="12.75">
      <c r="C481" s="72"/>
    </row>
    <row r="482" ht="12.75">
      <c r="C482" s="72"/>
    </row>
    <row r="483" ht="12.75">
      <c r="C483" s="72"/>
    </row>
    <row r="484" ht="12.75">
      <c r="C484" s="72"/>
    </row>
    <row r="485" ht="12.75">
      <c r="C485" s="72"/>
    </row>
    <row r="486" ht="12.75">
      <c r="C486" s="72"/>
    </row>
    <row r="487" ht="12.75">
      <c r="C487" s="72"/>
    </row>
    <row r="488" ht="12.75">
      <c r="C488" s="72"/>
    </row>
    <row r="489" ht="12.75">
      <c r="C489" s="72"/>
    </row>
    <row r="490" ht="12.75">
      <c r="C490" s="72"/>
    </row>
    <row r="491" ht="12.75">
      <c r="C491" s="72"/>
    </row>
    <row r="492" ht="12.75">
      <c r="C492" s="72"/>
    </row>
    <row r="493" ht="12.75">
      <c r="C493" s="72"/>
    </row>
    <row r="494" ht="12.75">
      <c r="C494" s="72"/>
    </row>
    <row r="495" ht="12.75">
      <c r="C495" s="72"/>
    </row>
    <row r="496" ht="12.75">
      <c r="C496" s="72"/>
    </row>
    <row r="497" ht="12.75">
      <c r="C497" s="72"/>
    </row>
    <row r="498" ht="12.75">
      <c r="C498" s="72"/>
    </row>
    <row r="499" ht="12.75">
      <c r="C499" s="72"/>
    </row>
    <row r="500" ht="12.75">
      <c r="C500" s="72"/>
    </row>
    <row r="501" ht="12.75">
      <c r="C501" s="72"/>
    </row>
    <row r="502" ht="12.75">
      <c r="C502" s="72"/>
    </row>
    <row r="503" ht="12.75">
      <c r="C503" s="72"/>
    </row>
    <row r="504" ht="12.75">
      <c r="C504" s="72"/>
    </row>
    <row r="505" ht="12.75">
      <c r="C505" s="72"/>
    </row>
    <row r="506" ht="12.75">
      <c r="C506" s="72"/>
    </row>
    <row r="507" ht="12.75">
      <c r="C507" s="72"/>
    </row>
    <row r="508" ht="12.75">
      <c r="C508" s="72"/>
    </row>
    <row r="509" ht="12.75">
      <c r="C509" s="72"/>
    </row>
    <row r="510" ht="12.75">
      <c r="C510" s="72"/>
    </row>
    <row r="511" ht="12.75">
      <c r="C511" s="72"/>
    </row>
    <row r="512" ht="12.75">
      <c r="C512" s="72"/>
    </row>
    <row r="513" ht="12.75">
      <c r="C513" s="72"/>
    </row>
    <row r="514" ht="12.75">
      <c r="C514" s="72"/>
    </row>
    <row r="515" ht="12.75">
      <c r="C515" s="72"/>
    </row>
    <row r="516" ht="12.75">
      <c r="C516" s="72"/>
    </row>
    <row r="517" ht="12.75">
      <c r="C517" s="72"/>
    </row>
    <row r="518" ht="12.75">
      <c r="C518" s="72"/>
    </row>
    <row r="519" ht="12.75">
      <c r="C519" s="72"/>
    </row>
    <row r="520" ht="12.75">
      <c r="C520" s="72"/>
    </row>
    <row r="521" ht="12.75">
      <c r="C521" s="72"/>
    </row>
    <row r="522" ht="12.75">
      <c r="C522" s="72"/>
    </row>
    <row r="523" ht="12.75">
      <c r="C523" s="72"/>
    </row>
    <row r="524" ht="12.75">
      <c r="C524" s="72"/>
    </row>
    <row r="525" ht="12.75">
      <c r="C525" s="72"/>
    </row>
    <row r="526" ht="12.75">
      <c r="C526" s="72"/>
    </row>
    <row r="527" ht="12.75">
      <c r="C527" s="72"/>
    </row>
    <row r="528" ht="12.75">
      <c r="C528" s="72"/>
    </row>
    <row r="529" ht="12.75">
      <c r="C529" s="72"/>
    </row>
    <row r="530" ht="12.75">
      <c r="C530" s="72"/>
    </row>
    <row r="531" ht="12.75">
      <c r="C531" s="72"/>
    </row>
    <row r="532" ht="12.75">
      <c r="C532" s="72"/>
    </row>
    <row r="533" ht="12.75">
      <c r="C533" s="72"/>
    </row>
    <row r="534" ht="12.75">
      <c r="C534" s="72"/>
    </row>
    <row r="535" ht="12.75">
      <c r="C535" s="72"/>
    </row>
    <row r="536" ht="12.75">
      <c r="C536" s="72"/>
    </row>
    <row r="537" ht="12.75">
      <c r="C537" s="72"/>
    </row>
    <row r="538" ht="12.75">
      <c r="C538" s="72"/>
    </row>
    <row r="539" ht="12.75">
      <c r="C539" s="72"/>
    </row>
    <row r="540" ht="12.75">
      <c r="C540" s="72"/>
    </row>
    <row r="541" ht="12.75">
      <c r="C541" s="72"/>
    </row>
    <row r="542" ht="12.75">
      <c r="C542" s="72"/>
    </row>
    <row r="543" ht="12.75">
      <c r="C543" s="72"/>
    </row>
    <row r="544" ht="12.75">
      <c r="C544" s="72"/>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rgb="FFFFC000"/>
  </sheetPr>
  <dimension ref="B1:E16"/>
  <sheetViews>
    <sheetView view="pageBreakPreview" zoomScale="120" zoomScaleSheetLayoutView="120" zoomScalePageLayoutView="0" workbookViewId="0" topLeftCell="A1">
      <selection activeCell="C24" sqref="C24"/>
    </sheetView>
  </sheetViews>
  <sheetFormatPr defaultColWidth="9.140625" defaultRowHeight="15"/>
  <cols>
    <col min="1" max="1" width="9.140625" style="58" customWidth="1"/>
    <col min="2" max="2" width="63.57421875" style="58" customWidth="1"/>
    <col min="3" max="3" width="41.140625" style="58" customWidth="1"/>
    <col min="4" max="4" width="20.421875" style="58" customWidth="1"/>
    <col min="5" max="16384" width="9.140625" style="58" customWidth="1"/>
  </cols>
  <sheetData>
    <row r="1" spans="2:3" ht="15.75">
      <c r="B1" s="245" t="s">
        <v>134</v>
      </c>
      <c r="C1" s="245"/>
    </row>
    <row r="2" spans="2:5" ht="87" customHeight="1">
      <c r="B2" s="243" t="s">
        <v>63</v>
      </c>
      <c r="C2" s="243"/>
      <c r="D2" s="71"/>
      <c r="E2" s="71"/>
    </row>
    <row r="3" spans="2:3" ht="13.5" thickBot="1">
      <c r="B3" s="244" t="s">
        <v>28</v>
      </c>
      <c r="C3" s="244"/>
    </row>
    <row r="4" spans="2:3" s="66" customFormat="1" ht="12.75">
      <c r="B4" s="24" t="s">
        <v>52</v>
      </c>
      <c r="C4" s="26" t="s">
        <v>53</v>
      </c>
    </row>
    <row r="5" spans="2:3" ht="12.75">
      <c r="B5" s="60"/>
      <c r="C5" s="61"/>
    </row>
    <row r="6" spans="2:3" ht="12.75">
      <c r="B6" s="60"/>
      <c r="C6" s="61"/>
    </row>
    <row r="7" spans="2:3" ht="12.75">
      <c r="B7" s="60"/>
      <c r="C7" s="61"/>
    </row>
    <row r="8" spans="2:3" ht="12.75">
      <c r="B8" s="60"/>
      <c r="C8" s="61"/>
    </row>
    <row r="9" spans="2:3" ht="12.75">
      <c r="B9" s="60"/>
      <c r="C9" s="61"/>
    </row>
    <row r="10" spans="2:3" ht="12.75">
      <c r="B10" s="60"/>
      <c r="C10" s="61"/>
    </row>
    <row r="11" spans="2:3" ht="12.75">
      <c r="B11" s="60"/>
      <c r="C11" s="61"/>
    </row>
    <row r="12" spans="2:3" ht="12.75">
      <c r="B12" s="60"/>
      <c r="C12" s="61"/>
    </row>
    <row r="13" spans="2:3" ht="12.75">
      <c r="B13" s="60"/>
      <c r="C13" s="61"/>
    </row>
    <row r="14" spans="2:3" ht="12.75">
      <c r="B14" s="60"/>
      <c r="C14" s="61"/>
    </row>
    <row r="15" spans="2:3" ht="13.5" thickBot="1">
      <c r="B15" s="62"/>
      <c r="C15" s="64"/>
    </row>
    <row r="16" spans="2:3" ht="56.25" customHeight="1">
      <c r="B16" s="246" t="s">
        <v>142</v>
      </c>
      <c r="C16" s="246"/>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C000"/>
  </sheetPr>
  <dimension ref="B1:C543"/>
  <sheetViews>
    <sheetView view="pageBreakPreview" zoomScale="110" zoomScaleSheetLayoutView="110" zoomScalePageLayoutView="0" workbookViewId="0" topLeftCell="A1">
      <selection activeCell="B15" sqref="B15"/>
    </sheetView>
  </sheetViews>
  <sheetFormatPr defaultColWidth="9.140625" defaultRowHeight="15"/>
  <cols>
    <col min="1" max="1" width="7.140625" style="72" customWidth="1"/>
    <col min="2" max="2" width="87.57421875" style="72" customWidth="1"/>
    <col min="3" max="3" width="22.7109375" style="74" customWidth="1"/>
    <col min="4" max="16384" width="9.140625" style="72" customWidth="1"/>
  </cols>
  <sheetData>
    <row r="1" spans="2:3" ht="56.25" customHeight="1">
      <c r="B1" s="296" t="s">
        <v>135</v>
      </c>
      <c r="C1" s="296"/>
    </row>
    <row r="2" spans="2:3" s="39" customFormat="1" ht="78.75" customHeight="1">
      <c r="B2" s="291" t="s">
        <v>151</v>
      </c>
      <c r="C2" s="291"/>
    </row>
    <row r="3" spans="2:3" ht="13.5" thickBot="1">
      <c r="B3" s="295" t="s">
        <v>28</v>
      </c>
      <c r="C3" s="295"/>
    </row>
    <row r="4" spans="2:3" s="80" customFormat="1" ht="52.5" customHeight="1" thickBot="1">
      <c r="B4" s="125" t="s">
        <v>159</v>
      </c>
      <c r="C4" s="126"/>
    </row>
    <row r="5" spans="2:3" s="80" customFormat="1" ht="52.5" customHeight="1">
      <c r="B5" s="246" t="s">
        <v>162</v>
      </c>
      <c r="C5" s="246"/>
    </row>
    <row r="6" spans="2:3" ht="38.25" customHeight="1">
      <c r="B6" s="297" t="s">
        <v>161</v>
      </c>
      <c r="C6" s="298"/>
    </row>
    <row r="7" ht="12.75">
      <c r="C7" s="72"/>
    </row>
    <row r="8" ht="12.75">
      <c r="C8" s="72"/>
    </row>
    <row r="9" ht="12.75">
      <c r="C9" s="72"/>
    </row>
    <row r="10" ht="12.75">
      <c r="C10" s="72"/>
    </row>
    <row r="11" ht="12.75">
      <c r="C11" s="72"/>
    </row>
    <row r="12" ht="12.75">
      <c r="C12" s="72"/>
    </row>
    <row r="13" ht="12.75">
      <c r="C13" s="72"/>
    </row>
    <row r="14" ht="12.75">
      <c r="C14" s="72"/>
    </row>
    <row r="15" ht="12.75">
      <c r="C15" s="72"/>
    </row>
    <row r="16" ht="12.75">
      <c r="C16" s="72"/>
    </row>
    <row r="17" ht="12.75">
      <c r="C17" s="72"/>
    </row>
    <row r="18" ht="12.75">
      <c r="C18" s="72"/>
    </row>
    <row r="19" ht="12.75">
      <c r="C19" s="72"/>
    </row>
    <row r="20" ht="12.75">
      <c r="C20" s="72"/>
    </row>
    <row r="21" ht="12.75">
      <c r="C21" s="72"/>
    </row>
    <row r="22" ht="12.75">
      <c r="C22" s="72"/>
    </row>
    <row r="23" ht="12.75">
      <c r="C23" s="72"/>
    </row>
    <row r="24" ht="12.75">
      <c r="C24" s="72"/>
    </row>
    <row r="25" ht="12.75">
      <c r="C25" s="72"/>
    </row>
    <row r="26" ht="12.75">
      <c r="C26" s="72"/>
    </row>
    <row r="27" ht="12.75">
      <c r="C27" s="72"/>
    </row>
    <row r="28" ht="12.75">
      <c r="C28" s="72"/>
    </row>
    <row r="29" ht="12.75">
      <c r="C29" s="72"/>
    </row>
    <row r="30" ht="12.75">
      <c r="C30" s="72"/>
    </row>
    <row r="31" ht="12.75">
      <c r="C31" s="72"/>
    </row>
    <row r="32" ht="12.75">
      <c r="C32" s="72"/>
    </row>
    <row r="33" ht="12.75">
      <c r="C33" s="72"/>
    </row>
    <row r="34" ht="12.75">
      <c r="C34" s="72"/>
    </row>
    <row r="35" ht="12.75">
      <c r="C35" s="72"/>
    </row>
    <row r="36" ht="12.75">
      <c r="C36" s="72"/>
    </row>
    <row r="37" ht="12.75">
      <c r="C37" s="72"/>
    </row>
    <row r="38" ht="12.75">
      <c r="C38" s="72"/>
    </row>
    <row r="39" ht="12.75">
      <c r="C39" s="72"/>
    </row>
    <row r="40" ht="12.75">
      <c r="C40" s="72"/>
    </row>
    <row r="41" ht="12.75">
      <c r="C41" s="72"/>
    </row>
    <row r="42" ht="12.75">
      <c r="C42" s="72"/>
    </row>
    <row r="43" ht="12.75">
      <c r="C43" s="72"/>
    </row>
    <row r="44" ht="12.75">
      <c r="C44" s="72"/>
    </row>
    <row r="45" ht="12.75">
      <c r="C45" s="72"/>
    </row>
    <row r="46" ht="12.75">
      <c r="C46" s="72"/>
    </row>
    <row r="47" ht="12.75">
      <c r="C47" s="72"/>
    </row>
    <row r="48" ht="12.75">
      <c r="C48" s="72"/>
    </row>
    <row r="49" ht="12.75">
      <c r="C49" s="72"/>
    </row>
    <row r="50" ht="12.75">
      <c r="C50" s="72"/>
    </row>
    <row r="51" ht="12.75">
      <c r="C51" s="72"/>
    </row>
    <row r="52" ht="12.75">
      <c r="C52" s="72"/>
    </row>
    <row r="53" ht="12.75">
      <c r="C53" s="72"/>
    </row>
    <row r="54" ht="12.75">
      <c r="C54" s="72"/>
    </row>
    <row r="55" ht="12.75">
      <c r="C55" s="72"/>
    </row>
    <row r="56" ht="12.75">
      <c r="C56" s="72"/>
    </row>
    <row r="57" ht="12.75">
      <c r="C57" s="72"/>
    </row>
    <row r="58" ht="12.75">
      <c r="C58" s="72"/>
    </row>
    <row r="59" ht="12.75">
      <c r="C59" s="72"/>
    </row>
    <row r="60" ht="12.75">
      <c r="C60" s="72"/>
    </row>
    <row r="61" ht="12.75">
      <c r="C61" s="72"/>
    </row>
    <row r="62" ht="12.75">
      <c r="C62" s="72"/>
    </row>
    <row r="63" ht="12.75">
      <c r="C63" s="72"/>
    </row>
    <row r="64" ht="12.75">
      <c r="C64" s="72"/>
    </row>
    <row r="65" ht="12.75">
      <c r="C65" s="72"/>
    </row>
    <row r="66" ht="12.75">
      <c r="C66" s="72"/>
    </row>
    <row r="67" ht="12.75">
      <c r="C67" s="72"/>
    </row>
    <row r="68" ht="12.75">
      <c r="C68" s="72"/>
    </row>
    <row r="69" ht="12.75">
      <c r="C69" s="72"/>
    </row>
    <row r="70" ht="12.75">
      <c r="C70" s="72"/>
    </row>
    <row r="71" ht="12.75">
      <c r="C71" s="72"/>
    </row>
    <row r="72" ht="12.75">
      <c r="C72" s="72"/>
    </row>
    <row r="73" ht="12.75">
      <c r="C73" s="72"/>
    </row>
    <row r="74" ht="12.75">
      <c r="C74" s="72"/>
    </row>
    <row r="75" ht="12.75">
      <c r="C75" s="72"/>
    </row>
    <row r="76" ht="12.75">
      <c r="C76" s="72"/>
    </row>
    <row r="77" ht="12.75">
      <c r="C77" s="72"/>
    </row>
    <row r="78" ht="12.75">
      <c r="C78" s="72"/>
    </row>
    <row r="79" ht="12.75">
      <c r="C79" s="72"/>
    </row>
    <row r="80" ht="12.75">
      <c r="C80" s="72"/>
    </row>
    <row r="81" ht="12.75">
      <c r="C81" s="72"/>
    </row>
    <row r="82" ht="12.75">
      <c r="C82" s="72"/>
    </row>
    <row r="83" ht="12.75">
      <c r="C83" s="72"/>
    </row>
    <row r="84" ht="12.75">
      <c r="C84" s="72"/>
    </row>
    <row r="85" ht="12.75">
      <c r="C85" s="72"/>
    </row>
    <row r="86" ht="12.75">
      <c r="C86" s="72"/>
    </row>
    <row r="87" ht="12.75">
      <c r="C87" s="72"/>
    </row>
    <row r="88" ht="12.75">
      <c r="C88" s="72"/>
    </row>
    <row r="89" ht="12.75">
      <c r="C89" s="72"/>
    </row>
    <row r="90" ht="12.75">
      <c r="C90" s="72"/>
    </row>
    <row r="91" ht="12.75">
      <c r="C91" s="72"/>
    </row>
    <row r="92" ht="12.75">
      <c r="C92" s="72"/>
    </row>
    <row r="93" ht="12.75">
      <c r="C93" s="72"/>
    </row>
    <row r="94" ht="12.75">
      <c r="C94" s="72"/>
    </row>
    <row r="95" ht="12.75">
      <c r="C95" s="72"/>
    </row>
    <row r="96" ht="12.75">
      <c r="C96" s="72"/>
    </row>
    <row r="97" ht="12.75">
      <c r="C97" s="72"/>
    </row>
    <row r="98" ht="12.75">
      <c r="C98" s="72"/>
    </row>
    <row r="99" ht="12.75">
      <c r="C99" s="72"/>
    </row>
    <row r="100" ht="12.75">
      <c r="C100" s="72"/>
    </row>
    <row r="101" ht="12.75">
      <c r="C101" s="72"/>
    </row>
    <row r="102" ht="12.75">
      <c r="C102" s="72"/>
    </row>
    <row r="103" ht="12.75">
      <c r="C103" s="72"/>
    </row>
    <row r="104" ht="12.75">
      <c r="C104" s="72"/>
    </row>
    <row r="105" ht="12.75">
      <c r="C105" s="72"/>
    </row>
    <row r="106" ht="12.75">
      <c r="C106" s="72"/>
    </row>
    <row r="107" ht="12.75">
      <c r="C107" s="72"/>
    </row>
    <row r="108" ht="12.75">
      <c r="C108" s="72"/>
    </row>
    <row r="109" ht="12.75">
      <c r="C109" s="72"/>
    </row>
    <row r="110" ht="12.75">
      <c r="C110" s="72"/>
    </row>
    <row r="111" ht="12.75">
      <c r="C111" s="72"/>
    </row>
    <row r="112" ht="12.75">
      <c r="C112" s="72"/>
    </row>
    <row r="113" ht="12.75">
      <c r="C113" s="72"/>
    </row>
    <row r="114" ht="12.75">
      <c r="C114" s="72"/>
    </row>
    <row r="115" ht="12.75">
      <c r="C115" s="72"/>
    </row>
    <row r="116" ht="12.75">
      <c r="C116" s="72"/>
    </row>
    <row r="117" ht="12.75">
      <c r="C117" s="72"/>
    </row>
    <row r="118" ht="12.75">
      <c r="C118" s="72"/>
    </row>
    <row r="119" ht="12.75">
      <c r="C119" s="72"/>
    </row>
    <row r="120" ht="12.75">
      <c r="C120" s="72"/>
    </row>
    <row r="121" ht="12.75">
      <c r="C121" s="72"/>
    </row>
    <row r="122" ht="12.75">
      <c r="C122" s="72"/>
    </row>
    <row r="123" ht="12.75">
      <c r="C123" s="72"/>
    </row>
    <row r="124" ht="12.75">
      <c r="C124" s="72"/>
    </row>
    <row r="125" ht="12.75">
      <c r="C125" s="72"/>
    </row>
    <row r="126" ht="12.75">
      <c r="C126" s="72"/>
    </row>
    <row r="127" ht="12.75">
      <c r="C127" s="72"/>
    </row>
    <row r="128" ht="12.75">
      <c r="C128" s="72"/>
    </row>
    <row r="129" ht="12.75">
      <c r="C129" s="72"/>
    </row>
    <row r="130" ht="12.75">
      <c r="C130" s="72"/>
    </row>
    <row r="131" ht="12.75">
      <c r="C131" s="72"/>
    </row>
    <row r="132" ht="12.75">
      <c r="C132" s="72"/>
    </row>
    <row r="133" ht="12.75">
      <c r="C133" s="72"/>
    </row>
    <row r="134" ht="12.75">
      <c r="C134" s="72"/>
    </row>
    <row r="135" ht="12.75">
      <c r="C135" s="72"/>
    </row>
    <row r="136" ht="12.75">
      <c r="C136" s="72"/>
    </row>
    <row r="137" ht="12.75">
      <c r="C137" s="72"/>
    </row>
    <row r="138" ht="12.75">
      <c r="C138" s="72"/>
    </row>
    <row r="139" ht="12.75">
      <c r="C139" s="72"/>
    </row>
    <row r="140" ht="12.75">
      <c r="C140" s="72"/>
    </row>
    <row r="141" ht="12.75">
      <c r="C141" s="72"/>
    </row>
    <row r="142" ht="12.75">
      <c r="C142" s="72"/>
    </row>
    <row r="143" ht="12.75">
      <c r="C143" s="72"/>
    </row>
    <row r="144" ht="12.75">
      <c r="C144" s="72"/>
    </row>
    <row r="145" ht="12.75">
      <c r="C145" s="72"/>
    </row>
    <row r="146" ht="12.75">
      <c r="C146" s="72"/>
    </row>
    <row r="147" ht="12.75">
      <c r="C147" s="72"/>
    </row>
    <row r="148" ht="12.75">
      <c r="C148" s="72"/>
    </row>
    <row r="149" ht="12.75">
      <c r="C149" s="72"/>
    </row>
    <row r="150" ht="12.75">
      <c r="C150" s="72"/>
    </row>
    <row r="151" ht="12.75">
      <c r="C151" s="72"/>
    </row>
    <row r="152" ht="12.75">
      <c r="C152" s="72"/>
    </row>
    <row r="153" ht="12.75">
      <c r="C153" s="72"/>
    </row>
    <row r="154" ht="12.75">
      <c r="C154" s="72"/>
    </row>
    <row r="155" ht="12.75">
      <c r="C155" s="72"/>
    </row>
    <row r="156" ht="12.75">
      <c r="C156" s="72"/>
    </row>
    <row r="157" ht="12.75">
      <c r="C157" s="72"/>
    </row>
    <row r="158" ht="12.75">
      <c r="C158" s="72"/>
    </row>
    <row r="159" ht="12.75">
      <c r="C159" s="72"/>
    </row>
    <row r="160" ht="12.75">
      <c r="C160" s="72"/>
    </row>
    <row r="161" ht="12.75">
      <c r="C161" s="72"/>
    </row>
    <row r="162" ht="12.75">
      <c r="C162" s="72"/>
    </row>
    <row r="163" ht="12.75">
      <c r="C163" s="72"/>
    </row>
    <row r="164" ht="12.75">
      <c r="C164" s="72"/>
    </row>
    <row r="165" ht="12.75">
      <c r="C165" s="72"/>
    </row>
    <row r="166" ht="12.75">
      <c r="C166" s="72"/>
    </row>
    <row r="167" ht="12.75">
      <c r="C167" s="72"/>
    </row>
    <row r="168" ht="12.75">
      <c r="C168" s="72"/>
    </row>
    <row r="169" ht="12.75">
      <c r="C169" s="72"/>
    </row>
    <row r="170" ht="12.75">
      <c r="C170" s="72"/>
    </row>
    <row r="171" ht="12.75">
      <c r="C171" s="72"/>
    </row>
    <row r="172" ht="12.75">
      <c r="C172" s="72"/>
    </row>
    <row r="173" ht="12.75">
      <c r="C173" s="72"/>
    </row>
    <row r="174" ht="12.75">
      <c r="C174" s="72"/>
    </row>
    <row r="175" ht="12.75">
      <c r="C175" s="72"/>
    </row>
    <row r="176" ht="12.75">
      <c r="C176" s="72"/>
    </row>
    <row r="177" ht="12.75">
      <c r="C177" s="72"/>
    </row>
    <row r="178" ht="12.75">
      <c r="C178" s="72"/>
    </row>
    <row r="179" ht="12.75">
      <c r="C179" s="72"/>
    </row>
    <row r="180" ht="12.75">
      <c r="C180" s="72"/>
    </row>
    <row r="181" ht="12.75">
      <c r="C181" s="72"/>
    </row>
    <row r="182" ht="12.75">
      <c r="C182" s="72"/>
    </row>
    <row r="183" ht="12.75">
      <c r="C183" s="72"/>
    </row>
    <row r="184" ht="12.75">
      <c r="C184" s="72"/>
    </row>
    <row r="185" ht="12.75">
      <c r="C185" s="72"/>
    </row>
    <row r="186" ht="12.75">
      <c r="C186" s="72"/>
    </row>
    <row r="187" ht="12.75">
      <c r="C187" s="72"/>
    </row>
    <row r="188" ht="12.75">
      <c r="C188" s="72"/>
    </row>
    <row r="189" ht="12.75">
      <c r="C189" s="72"/>
    </row>
    <row r="190" ht="12.75">
      <c r="C190" s="72"/>
    </row>
    <row r="191" ht="12.75">
      <c r="C191" s="72"/>
    </row>
    <row r="192" ht="12.75">
      <c r="C192" s="72"/>
    </row>
    <row r="193" ht="12.75">
      <c r="C193" s="72"/>
    </row>
    <row r="194" ht="12.75">
      <c r="C194" s="72"/>
    </row>
    <row r="195" ht="12.75">
      <c r="C195" s="72"/>
    </row>
    <row r="196" ht="12.75">
      <c r="C196" s="72"/>
    </row>
    <row r="197" ht="12.75">
      <c r="C197" s="72"/>
    </row>
    <row r="198" ht="12.75">
      <c r="C198" s="72"/>
    </row>
    <row r="199" ht="12.75">
      <c r="C199" s="72"/>
    </row>
    <row r="200" ht="12.75">
      <c r="C200" s="72"/>
    </row>
    <row r="201" ht="12.75">
      <c r="C201" s="72"/>
    </row>
    <row r="202" ht="12.75">
      <c r="C202" s="72"/>
    </row>
    <row r="203" ht="12.75">
      <c r="C203" s="72"/>
    </row>
    <row r="204" ht="12.75">
      <c r="C204" s="72"/>
    </row>
    <row r="205" ht="12.75">
      <c r="C205" s="72"/>
    </row>
    <row r="206" ht="12.75">
      <c r="C206" s="72"/>
    </row>
    <row r="207" ht="12.75">
      <c r="C207" s="72"/>
    </row>
    <row r="208" ht="12.75">
      <c r="C208" s="72"/>
    </row>
    <row r="209" ht="12.75">
      <c r="C209" s="72"/>
    </row>
    <row r="210" ht="12.75">
      <c r="C210" s="72"/>
    </row>
    <row r="211" ht="12.75">
      <c r="C211" s="72"/>
    </row>
    <row r="212" ht="12.75">
      <c r="C212" s="72"/>
    </row>
    <row r="213" ht="12.75">
      <c r="C213" s="72"/>
    </row>
    <row r="214" ht="12.75">
      <c r="C214" s="72"/>
    </row>
    <row r="215" ht="12.75">
      <c r="C215" s="72"/>
    </row>
    <row r="216" ht="12.75">
      <c r="C216" s="72"/>
    </row>
    <row r="217" ht="12.75">
      <c r="C217" s="72"/>
    </row>
    <row r="218" ht="12.75">
      <c r="C218" s="72"/>
    </row>
    <row r="219" ht="12.75">
      <c r="C219" s="72"/>
    </row>
    <row r="220" ht="12.75">
      <c r="C220" s="72"/>
    </row>
    <row r="221" ht="12.75">
      <c r="C221" s="72"/>
    </row>
    <row r="222" ht="12.75">
      <c r="C222" s="72"/>
    </row>
    <row r="223" ht="12.75">
      <c r="C223" s="72"/>
    </row>
    <row r="224" ht="12.75">
      <c r="C224" s="72"/>
    </row>
    <row r="225" ht="12.75">
      <c r="C225" s="72"/>
    </row>
    <row r="226" ht="12.75">
      <c r="C226" s="72"/>
    </row>
    <row r="227" ht="12.75">
      <c r="C227" s="72"/>
    </row>
    <row r="228" ht="12.75">
      <c r="C228" s="72"/>
    </row>
    <row r="229" ht="12.75">
      <c r="C229" s="72"/>
    </row>
    <row r="230" ht="12.75">
      <c r="C230" s="72"/>
    </row>
    <row r="231" ht="12.75">
      <c r="C231" s="72"/>
    </row>
    <row r="232" ht="12.75">
      <c r="C232" s="72"/>
    </row>
    <row r="233" ht="12.75">
      <c r="C233" s="72"/>
    </row>
    <row r="234" ht="12.75">
      <c r="C234" s="72"/>
    </row>
    <row r="235" ht="12.75">
      <c r="C235" s="72"/>
    </row>
    <row r="236" ht="12.75">
      <c r="C236" s="72"/>
    </row>
    <row r="237" ht="12.75">
      <c r="C237" s="72"/>
    </row>
    <row r="238" ht="12.75">
      <c r="C238" s="72"/>
    </row>
    <row r="239" ht="12.75">
      <c r="C239" s="72"/>
    </row>
    <row r="240" ht="12.75">
      <c r="C240" s="72"/>
    </row>
    <row r="241" ht="12.75">
      <c r="C241" s="72"/>
    </row>
    <row r="242" ht="12.75">
      <c r="C242" s="72"/>
    </row>
    <row r="243" ht="12.75">
      <c r="C243" s="72"/>
    </row>
    <row r="244" ht="12.75">
      <c r="C244" s="72"/>
    </row>
    <row r="245" ht="12.75">
      <c r="C245" s="72"/>
    </row>
    <row r="246" ht="12.75">
      <c r="C246" s="72"/>
    </row>
    <row r="247" ht="12.75">
      <c r="C247" s="72"/>
    </row>
    <row r="248" ht="12.75">
      <c r="C248" s="72"/>
    </row>
    <row r="249" ht="12.75">
      <c r="C249" s="72"/>
    </row>
    <row r="250" ht="12.75">
      <c r="C250" s="72"/>
    </row>
    <row r="251" ht="12.75">
      <c r="C251" s="72"/>
    </row>
    <row r="252" ht="12.75">
      <c r="C252" s="72"/>
    </row>
    <row r="253" ht="12.75">
      <c r="C253" s="72"/>
    </row>
    <row r="254" ht="12.75">
      <c r="C254" s="72"/>
    </row>
    <row r="255" ht="12.75">
      <c r="C255" s="72"/>
    </row>
    <row r="256" ht="12.75">
      <c r="C256" s="72"/>
    </row>
    <row r="257" ht="12.75">
      <c r="C257" s="72"/>
    </row>
    <row r="258" ht="12.75">
      <c r="C258" s="72"/>
    </row>
    <row r="259" ht="12.75">
      <c r="C259" s="72"/>
    </row>
    <row r="260" ht="12.75">
      <c r="C260" s="72"/>
    </row>
    <row r="261" ht="12.75">
      <c r="C261" s="72"/>
    </row>
    <row r="262" ht="12.75">
      <c r="C262" s="72"/>
    </row>
    <row r="263" ht="12.75">
      <c r="C263" s="72"/>
    </row>
    <row r="264" ht="12.75">
      <c r="C264" s="72"/>
    </row>
    <row r="265" ht="12.75">
      <c r="C265" s="72"/>
    </row>
    <row r="266" ht="12.75">
      <c r="C266" s="72"/>
    </row>
    <row r="267" ht="12.75">
      <c r="C267" s="72"/>
    </row>
    <row r="268" ht="12.75">
      <c r="C268" s="72"/>
    </row>
    <row r="269" ht="12.75">
      <c r="C269" s="72"/>
    </row>
    <row r="270" ht="12.75">
      <c r="C270" s="72"/>
    </row>
    <row r="271" ht="12.75">
      <c r="C271" s="72"/>
    </row>
    <row r="272" ht="12.75">
      <c r="C272" s="72"/>
    </row>
    <row r="273" ht="12.75">
      <c r="C273" s="72"/>
    </row>
    <row r="274" ht="12.75">
      <c r="C274" s="72"/>
    </row>
    <row r="275" ht="12.75">
      <c r="C275" s="72"/>
    </row>
    <row r="276" ht="12.75">
      <c r="C276" s="72"/>
    </row>
    <row r="277" ht="12.75">
      <c r="C277" s="72"/>
    </row>
    <row r="278" ht="12.75">
      <c r="C278" s="72"/>
    </row>
    <row r="279" ht="12.75">
      <c r="C279" s="72"/>
    </row>
    <row r="280" ht="12.75">
      <c r="C280" s="72"/>
    </row>
    <row r="281" ht="12.75">
      <c r="C281" s="72"/>
    </row>
    <row r="282" ht="12.75">
      <c r="C282" s="72"/>
    </row>
    <row r="283" ht="12.75">
      <c r="C283" s="72"/>
    </row>
    <row r="284" ht="12.75">
      <c r="C284" s="72"/>
    </row>
    <row r="285" ht="12.75">
      <c r="C285" s="72"/>
    </row>
    <row r="286" ht="12.75">
      <c r="C286" s="72"/>
    </row>
    <row r="287" ht="12.75">
      <c r="C287" s="72"/>
    </row>
    <row r="288" ht="12.75">
      <c r="C288" s="72"/>
    </row>
    <row r="289" ht="12.75">
      <c r="C289" s="72"/>
    </row>
    <row r="290" ht="12.75">
      <c r="C290" s="72"/>
    </row>
    <row r="291" ht="12.75">
      <c r="C291" s="72"/>
    </row>
    <row r="292" ht="12.75">
      <c r="C292" s="72"/>
    </row>
    <row r="293" ht="12.75">
      <c r="C293" s="72"/>
    </row>
    <row r="294" ht="12.75">
      <c r="C294" s="72"/>
    </row>
    <row r="295" ht="12.75">
      <c r="C295" s="72"/>
    </row>
    <row r="296" ht="12.75">
      <c r="C296" s="72"/>
    </row>
    <row r="297" ht="12.75">
      <c r="C297" s="72"/>
    </row>
    <row r="298" ht="12.75">
      <c r="C298" s="72"/>
    </row>
    <row r="299" ht="12.75">
      <c r="C299" s="72"/>
    </row>
    <row r="300" ht="12.75">
      <c r="C300" s="72"/>
    </row>
    <row r="301" ht="12.75">
      <c r="C301" s="72"/>
    </row>
    <row r="302" ht="12.75">
      <c r="C302" s="72"/>
    </row>
    <row r="303" ht="12.75">
      <c r="C303" s="72"/>
    </row>
    <row r="304" ht="12.75">
      <c r="C304" s="72"/>
    </row>
    <row r="305" ht="12.75">
      <c r="C305" s="72"/>
    </row>
    <row r="306" ht="12.75">
      <c r="C306" s="72"/>
    </row>
    <row r="307" ht="12.75">
      <c r="C307" s="72"/>
    </row>
    <row r="308" ht="12.75">
      <c r="C308" s="72"/>
    </row>
    <row r="309" ht="12.75">
      <c r="C309" s="72"/>
    </row>
    <row r="310" ht="12.75">
      <c r="C310" s="72"/>
    </row>
    <row r="311" ht="12.75">
      <c r="C311" s="72"/>
    </row>
    <row r="312" ht="12.75">
      <c r="C312" s="72"/>
    </row>
    <row r="313" ht="12.75">
      <c r="C313" s="72"/>
    </row>
    <row r="314" ht="12.75">
      <c r="C314" s="72"/>
    </row>
    <row r="315" ht="12.75">
      <c r="C315" s="72"/>
    </row>
    <row r="316" ht="12.75">
      <c r="C316" s="72"/>
    </row>
    <row r="317" ht="12.75">
      <c r="C317" s="72"/>
    </row>
    <row r="318" ht="12.75">
      <c r="C318" s="72"/>
    </row>
    <row r="319" ht="12.75">
      <c r="C319" s="72"/>
    </row>
    <row r="320" ht="12.75">
      <c r="C320" s="72"/>
    </row>
    <row r="321" ht="12.75">
      <c r="C321" s="72"/>
    </row>
    <row r="322" ht="12.75">
      <c r="C322" s="72"/>
    </row>
    <row r="323" ht="12.75">
      <c r="C323" s="72"/>
    </row>
    <row r="324" ht="12.75">
      <c r="C324" s="72"/>
    </row>
    <row r="325" ht="12.75">
      <c r="C325" s="72"/>
    </row>
    <row r="326" ht="12.75">
      <c r="C326" s="72"/>
    </row>
    <row r="327" ht="12.75">
      <c r="C327" s="72"/>
    </row>
    <row r="328" ht="12.75">
      <c r="C328" s="72"/>
    </row>
    <row r="329" ht="12.75">
      <c r="C329" s="72"/>
    </row>
    <row r="330" ht="12.75">
      <c r="C330" s="72"/>
    </row>
    <row r="331" ht="12.75">
      <c r="C331" s="72"/>
    </row>
    <row r="332" ht="12.75">
      <c r="C332" s="72"/>
    </row>
    <row r="333" ht="12.75">
      <c r="C333" s="72"/>
    </row>
    <row r="334" ht="12.75">
      <c r="C334" s="72"/>
    </row>
    <row r="335" ht="12.75">
      <c r="C335" s="72"/>
    </row>
    <row r="336" ht="12.75">
      <c r="C336" s="72"/>
    </row>
    <row r="337" ht="12.75">
      <c r="C337" s="72"/>
    </row>
    <row r="338" ht="12.75">
      <c r="C338" s="72"/>
    </row>
    <row r="339" ht="12.75">
      <c r="C339" s="72"/>
    </row>
    <row r="340" ht="12.75">
      <c r="C340" s="72"/>
    </row>
    <row r="341" ht="12.75">
      <c r="C341" s="72"/>
    </row>
    <row r="342" ht="12.75">
      <c r="C342" s="72"/>
    </row>
    <row r="343" ht="12.75">
      <c r="C343" s="72"/>
    </row>
    <row r="344" ht="12.75">
      <c r="C344" s="72"/>
    </row>
    <row r="345" ht="12.75">
      <c r="C345" s="72"/>
    </row>
    <row r="346" ht="12.75">
      <c r="C346" s="72"/>
    </row>
    <row r="347" ht="12.75">
      <c r="C347" s="72"/>
    </row>
    <row r="348" ht="12.75">
      <c r="C348" s="72"/>
    </row>
    <row r="349" ht="12.75">
      <c r="C349" s="72"/>
    </row>
    <row r="350" ht="12.75">
      <c r="C350" s="72"/>
    </row>
    <row r="351" ht="12.75">
      <c r="C351" s="72"/>
    </row>
    <row r="352" ht="12.75">
      <c r="C352" s="72"/>
    </row>
    <row r="353" ht="12.75">
      <c r="C353" s="72"/>
    </row>
    <row r="354" ht="12.75">
      <c r="C354" s="72"/>
    </row>
    <row r="355" ht="12.75">
      <c r="C355" s="72"/>
    </row>
    <row r="356" ht="12.75">
      <c r="C356" s="72"/>
    </row>
    <row r="357" ht="12.75">
      <c r="C357" s="72"/>
    </row>
    <row r="358" ht="12.75">
      <c r="C358" s="72"/>
    </row>
    <row r="359" ht="12.75">
      <c r="C359" s="72"/>
    </row>
    <row r="360" ht="12.75">
      <c r="C360" s="72"/>
    </row>
    <row r="361" ht="12.75">
      <c r="C361" s="72"/>
    </row>
    <row r="362" ht="12.75">
      <c r="C362" s="72"/>
    </row>
    <row r="363" ht="12.75">
      <c r="C363" s="72"/>
    </row>
    <row r="364" ht="12.75">
      <c r="C364" s="72"/>
    </row>
    <row r="365" ht="12.75">
      <c r="C365" s="72"/>
    </row>
    <row r="366" ht="12.75">
      <c r="C366" s="72"/>
    </row>
    <row r="367" ht="12.75">
      <c r="C367" s="72"/>
    </row>
    <row r="368" ht="12.75">
      <c r="C368" s="72"/>
    </row>
    <row r="369" ht="12.75">
      <c r="C369" s="72"/>
    </row>
    <row r="370" ht="12.75">
      <c r="C370" s="72"/>
    </row>
    <row r="371" ht="12.75">
      <c r="C371" s="72"/>
    </row>
    <row r="372" ht="12.75">
      <c r="C372" s="72"/>
    </row>
    <row r="373" ht="12.75">
      <c r="C373" s="72"/>
    </row>
    <row r="374" ht="12.75">
      <c r="C374" s="72"/>
    </row>
    <row r="375" ht="12.75">
      <c r="C375" s="72"/>
    </row>
    <row r="376" ht="12.75">
      <c r="C376" s="72"/>
    </row>
    <row r="377" ht="12.75">
      <c r="C377" s="72"/>
    </row>
    <row r="378" ht="12.75">
      <c r="C378" s="72"/>
    </row>
    <row r="379" ht="12.75">
      <c r="C379" s="72"/>
    </row>
    <row r="380" ht="12.75">
      <c r="C380" s="72"/>
    </row>
    <row r="381" ht="12.75">
      <c r="C381" s="72"/>
    </row>
    <row r="382" ht="12.75">
      <c r="C382" s="72"/>
    </row>
    <row r="383" ht="12.75">
      <c r="C383" s="72"/>
    </row>
    <row r="384" ht="12.75">
      <c r="C384" s="72"/>
    </row>
    <row r="385" ht="12.75">
      <c r="C385" s="72"/>
    </row>
    <row r="386" ht="12.75">
      <c r="C386" s="72"/>
    </row>
    <row r="387" ht="12.75">
      <c r="C387" s="72"/>
    </row>
    <row r="388" ht="12.75">
      <c r="C388" s="72"/>
    </row>
    <row r="389" ht="12.75">
      <c r="C389" s="72"/>
    </row>
    <row r="390" ht="12.75">
      <c r="C390" s="72"/>
    </row>
    <row r="391" ht="12.75">
      <c r="C391" s="72"/>
    </row>
    <row r="392" ht="12.75">
      <c r="C392" s="72"/>
    </row>
    <row r="393" ht="12.75">
      <c r="C393" s="72"/>
    </row>
    <row r="394" ht="12.75">
      <c r="C394" s="72"/>
    </row>
    <row r="395" ht="12.75">
      <c r="C395" s="72"/>
    </row>
    <row r="396" ht="12.75">
      <c r="C396" s="72"/>
    </row>
    <row r="397" ht="12.75">
      <c r="C397" s="72"/>
    </row>
    <row r="398" ht="12.75">
      <c r="C398" s="72"/>
    </row>
    <row r="399" ht="12.75">
      <c r="C399" s="72"/>
    </row>
    <row r="400" ht="12.75">
      <c r="C400" s="72"/>
    </row>
    <row r="401" ht="12.75">
      <c r="C401" s="72"/>
    </row>
    <row r="402" ht="12.75">
      <c r="C402" s="72"/>
    </row>
    <row r="403" ht="12.75">
      <c r="C403" s="72"/>
    </row>
    <row r="404" ht="12.75">
      <c r="C404" s="72"/>
    </row>
    <row r="405" ht="12.75">
      <c r="C405" s="72"/>
    </row>
    <row r="406" ht="12.75">
      <c r="C406" s="72"/>
    </row>
    <row r="407" ht="12.75">
      <c r="C407" s="72"/>
    </row>
    <row r="408" ht="12.75">
      <c r="C408" s="72"/>
    </row>
    <row r="409" ht="12.75">
      <c r="C409" s="72"/>
    </row>
    <row r="410" ht="12.75">
      <c r="C410" s="72"/>
    </row>
    <row r="411" ht="12.75">
      <c r="C411" s="72"/>
    </row>
    <row r="412" ht="12.75">
      <c r="C412" s="72"/>
    </row>
    <row r="413" ht="12.75">
      <c r="C413" s="72"/>
    </row>
    <row r="414" ht="12.75">
      <c r="C414" s="72"/>
    </row>
    <row r="415" ht="12.75">
      <c r="C415" s="72"/>
    </row>
    <row r="416" ht="12.75">
      <c r="C416" s="72"/>
    </row>
    <row r="417" ht="12.75">
      <c r="C417" s="72"/>
    </row>
    <row r="418" ht="12.75">
      <c r="C418" s="72"/>
    </row>
    <row r="419" ht="12.75">
      <c r="C419" s="72"/>
    </row>
    <row r="420" ht="12.75">
      <c r="C420" s="72"/>
    </row>
    <row r="421" ht="12.75">
      <c r="C421" s="72"/>
    </row>
    <row r="422" ht="12.75">
      <c r="C422" s="72"/>
    </row>
    <row r="423" ht="12.75">
      <c r="C423" s="72"/>
    </row>
    <row r="424" ht="12.75">
      <c r="C424" s="72"/>
    </row>
    <row r="425" ht="12.75">
      <c r="C425" s="72"/>
    </row>
    <row r="426" ht="12.75">
      <c r="C426" s="72"/>
    </row>
    <row r="427" ht="12.75">
      <c r="C427" s="72"/>
    </row>
    <row r="428" ht="12.75">
      <c r="C428" s="72"/>
    </row>
    <row r="429" ht="12.75">
      <c r="C429" s="72"/>
    </row>
    <row r="430" ht="12.75">
      <c r="C430" s="72"/>
    </row>
    <row r="431" ht="12.75">
      <c r="C431" s="72"/>
    </row>
    <row r="432" ht="12.75">
      <c r="C432" s="72"/>
    </row>
    <row r="433" ht="12.75">
      <c r="C433" s="72"/>
    </row>
    <row r="434" ht="12.75">
      <c r="C434" s="72"/>
    </row>
    <row r="435" ht="12.75">
      <c r="C435" s="72"/>
    </row>
    <row r="436" ht="12.75">
      <c r="C436" s="72"/>
    </row>
    <row r="437" ht="12.75">
      <c r="C437" s="72"/>
    </row>
    <row r="438" ht="12.75">
      <c r="C438" s="72"/>
    </row>
    <row r="439" ht="12.75">
      <c r="C439" s="72"/>
    </row>
    <row r="440" ht="12.75">
      <c r="C440" s="72"/>
    </row>
    <row r="441" ht="12.75">
      <c r="C441" s="72"/>
    </row>
    <row r="442" ht="12.75">
      <c r="C442" s="72"/>
    </row>
    <row r="443" ht="12.75">
      <c r="C443" s="72"/>
    </row>
    <row r="444" ht="12.75">
      <c r="C444" s="72"/>
    </row>
    <row r="445" ht="12.75">
      <c r="C445" s="72"/>
    </row>
    <row r="446" ht="12.75">
      <c r="C446" s="72"/>
    </row>
    <row r="447" ht="12.75">
      <c r="C447" s="72"/>
    </row>
    <row r="448" ht="12.75">
      <c r="C448" s="72"/>
    </row>
    <row r="449" ht="12.75">
      <c r="C449" s="72"/>
    </row>
    <row r="450" ht="12.75">
      <c r="C450" s="72"/>
    </row>
    <row r="451" ht="12.75">
      <c r="C451" s="72"/>
    </row>
    <row r="452" ht="12.75">
      <c r="C452" s="72"/>
    </row>
    <row r="453" ht="12.75">
      <c r="C453" s="72"/>
    </row>
    <row r="454" ht="12.75">
      <c r="C454" s="72"/>
    </row>
    <row r="455" ht="12.75">
      <c r="C455" s="72"/>
    </row>
    <row r="456" ht="12.75">
      <c r="C456" s="72"/>
    </row>
    <row r="457" ht="12.75">
      <c r="C457" s="72"/>
    </row>
    <row r="458" ht="12.75">
      <c r="C458" s="72"/>
    </row>
    <row r="459" ht="12.75">
      <c r="C459" s="72"/>
    </row>
    <row r="460" ht="12.75">
      <c r="C460" s="72"/>
    </row>
    <row r="461" ht="12.75">
      <c r="C461" s="72"/>
    </row>
    <row r="462" ht="12.75">
      <c r="C462" s="72"/>
    </row>
    <row r="463" ht="12.75">
      <c r="C463" s="72"/>
    </row>
    <row r="464" ht="12.75">
      <c r="C464" s="72"/>
    </row>
    <row r="465" ht="12.75">
      <c r="C465" s="72"/>
    </row>
    <row r="466" ht="12.75">
      <c r="C466" s="72"/>
    </row>
    <row r="467" ht="12.75">
      <c r="C467" s="72"/>
    </row>
    <row r="468" ht="12.75">
      <c r="C468" s="72"/>
    </row>
    <row r="469" ht="12.75">
      <c r="C469" s="72"/>
    </row>
    <row r="470" ht="12.75">
      <c r="C470" s="72"/>
    </row>
    <row r="471" ht="12.75">
      <c r="C471" s="72"/>
    </row>
    <row r="472" ht="12.75">
      <c r="C472" s="72"/>
    </row>
    <row r="473" ht="12.75">
      <c r="C473" s="72"/>
    </row>
    <row r="474" ht="12.75">
      <c r="C474" s="72"/>
    </row>
    <row r="475" ht="12.75">
      <c r="C475" s="72"/>
    </row>
    <row r="476" ht="12.75">
      <c r="C476" s="72"/>
    </row>
    <row r="477" ht="12.75">
      <c r="C477" s="72"/>
    </row>
    <row r="478" ht="12.75">
      <c r="C478" s="72"/>
    </row>
    <row r="479" ht="12.75">
      <c r="C479" s="72"/>
    </row>
    <row r="480" ht="12.75">
      <c r="C480" s="72"/>
    </row>
    <row r="481" ht="12.75">
      <c r="C481" s="72"/>
    </row>
    <row r="482" ht="12.75">
      <c r="C482" s="72"/>
    </row>
    <row r="483" ht="12.75">
      <c r="C483" s="72"/>
    </row>
    <row r="484" ht="12.75">
      <c r="C484" s="72"/>
    </row>
    <row r="485" ht="12.75">
      <c r="C485" s="72"/>
    </row>
    <row r="486" ht="12.75">
      <c r="C486" s="72"/>
    </row>
    <row r="487" ht="12.75">
      <c r="C487" s="72"/>
    </row>
    <row r="488" ht="12.75">
      <c r="C488" s="72"/>
    </row>
    <row r="489" ht="12.75">
      <c r="C489" s="72"/>
    </row>
    <row r="490" ht="12.75">
      <c r="C490" s="72"/>
    </row>
    <row r="491" ht="12.75">
      <c r="C491" s="72"/>
    </row>
    <row r="492" ht="12.75">
      <c r="C492" s="72"/>
    </row>
    <row r="493" ht="12.75">
      <c r="C493" s="72"/>
    </row>
    <row r="494" ht="12.75">
      <c r="C494" s="72"/>
    </row>
    <row r="495" ht="12.75">
      <c r="C495" s="72"/>
    </row>
    <row r="496" ht="12.75">
      <c r="C496" s="72"/>
    </row>
    <row r="497" ht="12.75">
      <c r="C497" s="72"/>
    </row>
    <row r="498" ht="12.75">
      <c r="C498" s="72"/>
    </row>
    <row r="499" ht="12.75">
      <c r="C499" s="72"/>
    </row>
    <row r="500" ht="12.75">
      <c r="C500" s="72"/>
    </row>
    <row r="501" ht="12.75">
      <c r="C501" s="72"/>
    </row>
    <row r="502" ht="12.75">
      <c r="C502" s="72"/>
    </row>
    <row r="503" ht="12.75">
      <c r="C503" s="72"/>
    </row>
    <row r="504" ht="12.75">
      <c r="C504" s="72"/>
    </row>
    <row r="505" ht="12.75">
      <c r="C505" s="72"/>
    </row>
    <row r="506" ht="12.75">
      <c r="C506" s="72"/>
    </row>
    <row r="507" ht="12.75">
      <c r="C507" s="72"/>
    </row>
    <row r="508" ht="12.75">
      <c r="C508" s="72"/>
    </row>
    <row r="509" ht="12.75">
      <c r="C509" s="72"/>
    </row>
    <row r="510" ht="12.75">
      <c r="C510" s="72"/>
    </row>
    <row r="511" ht="12.75">
      <c r="C511" s="72"/>
    </row>
    <row r="512" ht="12.75">
      <c r="C512" s="72"/>
    </row>
    <row r="513" ht="12.75">
      <c r="C513" s="72"/>
    </row>
    <row r="514" ht="12.75">
      <c r="C514" s="72"/>
    </row>
    <row r="515" ht="12.75">
      <c r="C515" s="72"/>
    </row>
    <row r="516" ht="12.75">
      <c r="C516" s="72"/>
    </row>
    <row r="517" ht="12.75">
      <c r="C517" s="72"/>
    </row>
    <row r="518" ht="12.75">
      <c r="C518" s="72"/>
    </row>
    <row r="519" ht="12.75">
      <c r="C519" s="72"/>
    </row>
    <row r="520" ht="12.75">
      <c r="C520" s="72"/>
    </row>
    <row r="521" ht="12.75">
      <c r="C521" s="72"/>
    </row>
    <row r="522" ht="12.75">
      <c r="C522" s="72"/>
    </row>
    <row r="523" ht="12.75">
      <c r="C523" s="72"/>
    </row>
    <row r="524" ht="12.75">
      <c r="C524" s="72"/>
    </row>
    <row r="525" ht="12.75">
      <c r="C525" s="72"/>
    </row>
    <row r="526" ht="12.75">
      <c r="C526" s="72"/>
    </row>
    <row r="527" ht="12.75">
      <c r="C527" s="72"/>
    </row>
    <row r="528" ht="12.75">
      <c r="C528" s="72"/>
    </row>
    <row r="529" ht="12.75">
      <c r="C529" s="72"/>
    </row>
    <row r="530" ht="12.75">
      <c r="C530" s="72"/>
    </row>
    <row r="531" ht="12.75">
      <c r="C531" s="72"/>
    </row>
    <row r="532" ht="12.75">
      <c r="C532" s="72"/>
    </row>
    <row r="533" ht="12.75">
      <c r="C533" s="72"/>
    </row>
    <row r="534" ht="12.75">
      <c r="C534" s="72"/>
    </row>
    <row r="535" ht="12.75">
      <c r="C535" s="72"/>
    </row>
    <row r="536" ht="12.75">
      <c r="C536" s="72"/>
    </row>
    <row r="537" ht="12.75">
      <c r="C537" s="72"/>
    </row>
    <row r="538" ht="12.75">
      <c r="C538" s="72"/>
    </row>
    <row r="539" ht="12.75">
      <c r="C539" s="72"/>
    </row>
    <row r="540" ht="12.75">
      <c r="C540" s="72"/>
    </row>
    <row r="541" ht="12.75">
      <c r="C541" s="72"/>
    </row>
    <row r="542" ht="12.75">
      <c r="C542" s="72"/>
    </row>
    <row r="543" ht="12.75">
      <c r="C543" s="72"/>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rgb="FFFFC000"/>
  </sheetPr>
  <dimension ref="A1:N25"/>
  <sheetViews>
    <sheetView view="pageBreakPreview" zoomScale="110" zoomScaleSheetLayoutView="110" zoomScalePageLayoutView="0" workbookViewId="0" topLeftCell="E1">
      <selection activeCell="E37" sqref="E37"/>
    </sheetView>
  </sheetViews>
  <sheetFormatPr defaultColWidth="9.140625" defaultRowHeight="15"/>
  <cols>
    <col min="1" max="1" width="5.140625" style="27" customWidth="1"/>
    <col min="2" max="4" width="26.00390625" style="27" customWidth="1"/>
    <col min="5" max="5" width="46.28125" style="27" customWidth="1"/>
    <col min="6" max="6" width="27.28125" style="27" customWidth="1"/>
    <col min="7" max="8" width="24.140625" style="27" customWidth="1"/>
    <col min="9" max="16384" width="9.140625" style="27" customWidth="1"/>
  </cols>
  <sheetData>
    <row r="1" spans="1:14" s="13" customFormat="1" ht="42" customHeight="1">
      <c r="A1" s="304" t="s">
        <v>136</v>
      </c>
      <c r="B1" s="304"/>
      <c r="C1" s="304"/>
      <c r="D1" s="304"/>
      <c r="E1" s="304"/>
      <c r="F1" s="304"/>
      <c r="G1" s="304"/>
      <c r="H1" s="304"/>
      <c r="I1" s="105"/>
      <c r="J1" s="105"/>
      <c r="K1" s="105"/>
      <c r="L1" s="105"/>
      <c r="M1" s="105"/>
      <c r="N1" s="105"/>
    </row>
    <row r="2" spans="1:8" ht="91.5" customHeight="1" thickBot="1">
      <c r="A2" s="265" t="s">
        <v>71</v>
      </c>
      <c r="B2" s="265"/>
      <c r="C2" s="265"/>
      <c r="D2" s="265"/>
      <c r="E2" s="265"/>
      <c r="F2" s="265"/>
      <c r="G2" s="265"/>
      <c r="H2" s="265"/>
    </row>
    <row r="3" spans="1:8" ht="36" customHeight="1">
      <c r="A3" s="306" t="s">
        <v>40</v>
      </c>
      <c r="B3" s="299" t="s">
        <v>72</v>
      </c>
      <c r="C3" s="299" t="s">
        <v>73</v>
      </c>
      <c r="D3" s="302" t="s">
        <v>155</v>
      </c>
      <c r="E3" s="299" t="s">
        <v>74</v>
      </c>
      <c r="F3" s="299" t="s">
        <v>152</v>
      </c>
      <c r="G3" s="299" t="s">
        <v>75</v>
      </c>
      <c r="H3" s="301"/>
    </row>
    <row r="4" spans="1:8" s="31" customFormat="1" ht="36" customHeight="1">
      <c r="A4" s="307"/>
      <c r="B4" s="300"/>
      <c r="C4" s="300"/>
      <c r="D4" s="303"/>
      <c r="E4" s="300"/>
      <c r="F4" s="300"/>
      <c r="G4" s="120" t="s">
        <v>157</v>
      </c>
      <c r="H4" s="121" t="s">
        <v>158</v>
      </c>
    </row>
    <row r="5" spans="1:8" ht="15">
      <c r="A5" s="32"/>
      <c r="B5" s="33"/>
      <c r="C5" s="33"/>
      <c r="D5" s="33"/>
      <c r="E5" s="33"/>
      <c r="F5" s="34"/>
      <c r="G5" s="34"/>
      <c r="H5" s="35"/>
    </row>
    <row r="6" spans="1:8" ht="15">
      <c r="A6" s="32"/>
      <c r="B6" s="33"/>
      <c r="C6" s="33"/>
      <c r="D6" s="33"/>
      <c r="E6" s="33"/>
      <c r="F6" s="34"/>
      <c r="G6" s="34"/>
      <c r="H6" s="35"/>
    </row>
    <row r="7" spans="1:8" ht="15">
      <c r="A7" s="32"/>
      <c r="B7" s="33"/>
      <c r="C7" s="33"/>
      <c r="D7" s="33"/>
      <c r="E7" s="33"/>
      <c r="F7" s="34"/>
      <c r="G7" s="34"/>
      <c r="H7" s="35"/>
    </row>
    <row r="8" spans="1:8" ht="15">
      <c r="A8" s="32"/>
      <c r="B8" s="33"/>
      <c r="C8" s="33"/>
      <c r="D8" s="33"/>
      <c r="E8" s="33"/>
      <c r="F8" s="34"/>
      <c r="G8" s="34"/>
      <c r="H8" s="35"/>
    </row>
    <row r="9" spans="1:8" ht="15">
      <c r="A9" s="32"/>
      <c r="B9" s="33"/>
      <c r="C9" s="33"/>
      <c r="D9" s="33"/>
      <c r="E9" s="33"/>
      <c r="F9" s="34"/>
      <c r="G9" s="34"/>
      <c r="H9" s="35"/>
    </row>
    <row r="10" spans="1:8" ht="15">
      <c r="A10" s="32"/>
      <c r="B10" s="33"/>
      <c r="C10" s="33"/>
      <c r="D10" s="33"/>
      <c r="E10" s="33"/>
      <c r="F10" s="34"/>
      <c r="G10" s="34"/>
      <c r="H10" s="35"/>
    </row>
    <row r="11" spans="1:8" ht="15">
      <c r="A11" s="32"/>
      <c r="B11" s="33"/>
      <c r="C11" s="33"/>
      <c r="D11" s="33"/>
      <c r="E11" s="33"/>
      <c r="F11" s="34"/>
      <c r="G11" s="34"/>
      <c r="H11" s="35"/>
    </row>
    <row r="12" spans="1:8" ht="15">
      <c r="A12" s="32"/>
      <c r="B12" s="33"/>
      <c r="C12" s="33"/>
      <c r="D12" s="33"/>
      <c r="E12" s="33"/>
      <c r="F12" s="34"/>
      <c r="G12" s="34"/>
      <c r="H12" s="35"/>
    </row>
    <row r="13" spans="1:8" ht="15">
      <c r="A13" s="32"/>
      <c r="B13" s="33"/>
      <c r="C13" s="33"/>
      <c r="D13" s="33"/>
      <c r="E13" s="33"/>
      <c r="F13" s="34"/>
      <c r="G13" s="34"/>
      <c r="H13" s="35"/>
    </row>
    <row r="14" spans="1:8" ht="15">
      <c r="A14" s="32"/>
      <c r="B14" s="33"/>
      <c r="C14" s="33"/>
      <c r="D14" s="33"/>
      <c r="E14" s="33"/>
      <c r="F14" s="34"/>
      <c r="G14" s="34"/>
      <c r="H14" s="35"/>
    </row>
    <row r="15" spans="1:8" ht="15">
      <c r="A15" s="32"/>
      <c r="B15" s="33"/>
      <c r="C15" s="33"/>
      <c r="D15" s="33"/>
      <c r="E15" s="33"/>
      <c r="F15" s="34"/>
      <c r="G15" s="34"/>
      <c r="H15" s="35"/>
    </row>
    <row r="16" spans="1:8" ht="15">
      <c r="A16" s="32"/>
      <c r="B16" s="33"/>
      <c r="C16" s="33"/>
      <c r="D16" s="33"/>
      <c r="E16" s="33"/>
      <c r="F16" s="34"/>
      <c r="G16" s="34"/>
      <c r="H16" s="35"/>
    </row>
    <row r="17" spans="1:8" ht="15">
      <c r="A17" s="32"/>
      <c r="B17" s="33"/>
      <c r="C17" s="33"/>
      <c r="D17" s="33"/>
      <c r="E17" s="33"/>
      <c r="F17" s="34"/>
      <c r="G17" s="34"/>
      <c r="H17" s="35"/>
    </row>
    <row r="18" spans="1:8" ht="15">
      <c r="A18" s="32"/>
      <c r="B18" s="33"/>
      <c r="C18" s="33"/>
      <c r="D18" s="33"/>
      <c r="E18" s="33"/>
      <c r="F18" s="34"/>
      <c r="G18" s="34"/>
      <c r="H18" s="35"/>
    </row>
    <row r="19" spans="1:8" ht="15">
      <c r="A19" s="32"/>
      <c r="B19" s="33"/>
      <c r="C19" s="33"/>
      <c r="D19" s="33"/>
      <c r="E19" s="33"/>
      <c r="F19" s="34"/>
      <c r="G19" s="34"/>
      <c r="H19" s="35"/>
    </row>
    <row r="20" spans="1:8" ht="15">
      <c r="A20" s="32"/>
      <c r="B20" s="33"/>
      <c r="C20" s="33"/>
      <c r="D20" s="33"/>
      <c r="E20" s="33"/>
      <c r="F20" s="34"/>
      <c r="G20" s="34"/>
      <c r="H20" s="35"/>
    </row>
    <row r="21" spans="1:8" ht="15">
      <c r="A21" s="32"/>
      <c r="B21" s="33"/>
      <c r="C21" s="33"/>
      <c r="D21" s="33"/>
      <c r="E21" s="33"/>
      <c r="F21" s="34"/>
      <c r="G21" s="34"/>
      <c r="H21" s="35"/>
    </row>
    <row r="22" spans="1:8" ht="15">
      <c r="A22" s="32"/>
      <c r="B22" s="33"/>
      <c r="C22" s="33"/>
      <c r="D22" s="33"/>
      <c r="E22" s="33"/>
      <c r="F22" s="34"/>
      <c r="G22" s="34"/>
      <c r="H22" s="35"/>
    </row>
    <row r="23" spans="1:8" ht="15">
      <c r="A23" s="32"/>
      <c r="B23" s="33"/>
      <c r="C23" s="33"/>
      <c r="D23" s="33"/>
      <c r="E23" s="33"/>
      <c r="F23" s="34"/>
      <c r="G23" s="34"/>
      <c r="H23" s="35"/>
    </row>
    <row r="24" spans="1:8" ht="15">
      <c r="A24" s="32"/>
      <c r="B24" s="33"/>
      <c r="C24" s="33"/>
      <c r="D24" s="33"/>
      <c r="E24" s="33"/>
      <c r="F24" s="34"/>
      <c r="G24" s="34"/>
      <c r="H24" s="35"/>
    </row>
    <row r="25" spans="1:8" ht="67.5" customHeight="1">
      <c r="A25" s="305" t="s">
        <v>143</v>
      </c>
      <c r="B25" s="305"/>
      <c r="C25" s="305"/>
      <c r="D25" s="305"/>
      <c r="E25" s="305"/>
      <c r="F25" s="305"/>
      <c r="G25" s="305"/>
      <c r="H25" s="305"/>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sheetPr>
    <tabColor rgb="FFFFC000"/>
  </sheetPr>
  <dimension ref="A1:L26"/>
  <sheetViews>
    <sheetView view="pageBreakPreview" zoomScale="110" zoomScaleSheetLayoutView="110" zoomScalePageLayoutView="0" workbookViewId="0" topLeftCell="B1">
      <selection activeCell="D23" sqref="D23"/>
    </sheetView>
  </sheetViews>
  <sheetFormatPr defaultColWidth="9.140625" defaultRowHeight="15"/>
  <cols>
    <col min="1" max="1" width="5.140625" style="27" customWidth="1"/>
    <col min="2" max="3" width="27.28125" style="27" customWidth="1"/>
    <col min="4" max="4" width="46.28125" style="27" customWidth="1"/>
    <col min="5" max="6" width="27.28125" style="27" customWidth="1"/>
    <col min="7" max="16384" width="9.140625" style="27" customWidth="1"/>
  </cols>
  <sheetData>
    <row r="1" spans="1:12" s="13" customFormat="1" ht="26.25" customHeight="1">
      <c r="A1" s="214" t="s">
        <v>137</v>
      </c>
      <c r="B1" s="214"/>
      <c r="C1" s="214"/>
      <c r="D1" s="214"/>
      <c r="E1" s="214"/>
      <c r="F1" s="214"/>
      <c r="G1" s="105"/>
      <c r="H1" s="105"/>
      <c r="I1" s="105"/>
      <c r="J1" s="105"/>
      <c r="K1" s="105"/>
      <c r="L1" s="105"/>
    </row>
    <row r="2" spans="1:6" ht="89.25" customHeight="1">
      <c r="A2" s="265" t="s">
        <v>39</v>
      </c>
      <c r="B2" s="265"/>
      <c r="C2" s="265"/>
      <c r="D2" s="265"/>
      <c r="E2" s="265"/>
      <c r="F2" s="265"/>
    </row>
    <row r="3" spans="1:6" ht="15.75" thickBot="1">
      <c r="A3" s="308" t="s">
        <v>28</v>
      </c>
      <c r="B3" s="308"/>
      <c r="C3" s="308"/>
      <c r="D3" s="308"/>
      <c r="E3" s="308"/>
      <c r="F3" s="308"/>
    </row>
    <row r="4" spans="1:6" s="31" customFormat="1" ht="30">
      <c r="A4" s="28" t="s">
        <v>40</v>
      </c>
      <c r="B4" s="29" t="s">
        <v>41</v>
      </c>
      <c r="C4" s="29" t="s">
        <v>42</v>
      </c>
      <c r="D4" s="29" t="s">
        <v>43</v>
      </c>
      <c r="E4" s="29" t="s">
        <v>44</v>
      </c>
      <c r="F4" s="30" t="s">
        <v>45</v>
      </c>
    </row>
    <row r="5" spans="1:6" ht="15">
      <c r="A5" s="32"/>
      <c r="B5" s="33"/>
      <c r="C5" s="33"/>
      <c r="D5" s="33"/>
      <c r="E5" s="34"/>
      <c r="F5" s="35"/>
    </row>
    <row r="6" spans="1:6" ht="15">
      <c r="A6" s="32"/>
      <c r="B6" s="33"/>
      <c r="C6" s="33"/>
      <c r="D6" s="33"/>
      <c r="E6" s="34"/>
      <c r="F6" s="35"/>
    </row>
    <row r="7" spans="1:6" ht="15">
      <c r="A7" s="32"/>
      <c r="B7" s="33"/>
      <c r="C7" s="33"/>
      <c r="D7" s="33"/>
      <c r="E7" s="34"/>
      <c r="F7" s="35"/>
    </row>
    <row r="8" spans="1:6" ht="15">
      <c r="A8" s="32"/>
      <c r="B8" s="33"/>
      <c r="C8" s="33"/>
      <c r="D8" s="33"/>
      <c r="E8" s="34"/>
      <c r="F8" s="35"/>
    </row>
    <row r="9" spans="1:6" ht="15">
      <c r="A9" s="32"/>
      <c r="B9" s="33"/>
      <c r="C9" s="33"/>
      <c r="D9" s="33"/>
      <c r="E9" s="34"/>
      <c r="F9" s="35"/>
    </row>
    <row r="10" spans="1:6" ht="15">
      <c r="A10" s="32"/>
      <c r="B10" s="33"/>
      <c r="C10" s="33"/>
      <c r="D10" s="33"/>
      <c r="E10" s="34"/>
      <c r="F10" s="35"/>
    </row>
    <row r="11" spans="1:6" ht="15">
      <c r="A11" s="32"/>
      <c r="B11" s="33"/>
      <c r="C11" s="33"/>
      <c r="D11" s="33"/>
      <c r="E11" s="34"/>
      <c r="F11" s="35"/>
    </row>
    <row r="12" spans="1:6" ht="15">
      <c r="A12" s="32"/>
      <c r="B12" s="33"/>
      <c r="C12" s="33"/>
      <c r="D12" s="33"/>
      <c r="E12" s="34"/>
      <c r="F12" s="35"/>
    </row>
    <row r="13" spans="1:6" ht="15">
      <c r="A13" s="32"/>
      <c r="B13" s="33"/>
      <c r="C13" s="33"/>
      <c r="D13" s="33"/>
      <c r="E13" s="34"/>
      <c r="F13" s="35"/>
    </row>
    <row r="14" spans="1:6" ht="15">
      <c r="A14" s="32"/>
      <c r="B14" s="33"/>
      <c r="C14" s="33"/>
      <c r="D14" s="33"/>
      <c r="E14" s="34"/>
      <c r="F14" s="35"/>
    </row>
    <row r="15" spans="1:6" ht="15">
      <c r="A15" s="32"/>
      <c r="B15" s="33"/>
      <c r="C15" s="33"/>
      <c r="D15" s="33"/>
      <c r="E15" s="34"/>
      <c r="F15" s="35"/>
    </row>
    <row r="16" spans="1:6" ht="15">
      <c r="A16" s="32"/>
      <c r="B16" s="33"/>
      <c r="C16" s="33"/>
      <c r="D16" s="33"/>
      <c r="E16" s="34"/>
      <c r="F16" s="35"/>
    </row>
    <row r="17" spans="1:6" ht="15">
      <c r="A17" s="32"/>
      <c r="B17" s="33"/>
      <c r="C17" s="33"/>
      <c r="D17" s="33"/>
      <c r="E17" s="34"/>
      <c r="F17" s="35"/>
    </row>
    <row r="18" spans="1:6" ht="15">
      <c r="A18" s="32"/>
      <c r="B18" s="33"/>
      <c r="C18" s="33"/>
      <c r="D18" s="33"/>
      <c r="E18" s="34"/>
      <c r="F18" s="35"/>
    </row>
    <row r="19" spans="1:6" ht="15">
      <c r="A19" s="32"/>
      <c r="B19" s="33"/>
      <c r="C19" s="33"/>
      <c r="D19" s="33"/>
      <c r="E19" s="34"/>
      <c r="F19" s="35"/>
    </row>
    <row r="20" spans="1:6" ht="15">
      <c r="A20" s="32"/>
      <c r="B20" s="33"/>
      <c r="C20" s="33"/>
      <c r="D20" s="33"/>
      <c r="E20" s="34"/>
      <c r="F20" s="35"/>
    </row>
    <row r="21" spans="1:6" ht="15">
      <c r="A21" s="32"/>
      <c r="B21" s="33"/>
      <c r="C21" s="33"/>
      <c r="D21" s="33"/>
      <c r="E21" s="34"/>
      <c r="F21" s="35"/>
    </row>
    <row r="22" spans="1:6" ht="15">
      <c r="A22" s="32"/>
      <c r="B22" s="33"/>
      <c r="C22" s="33"/>
      <c r="D22" s="33"/>
      <c r="E22" s="34"/>
      <c r="F22" s="35"/>
    </row>
    <row r="23" spans="1:6" ht="15">
      <c r="A23" s="32"/>
      <c r="B23" s="33"/>
      <c r="C23" s="33"/>
      <c r="D23" s="33"/>
      <c r="E23" s="34"/>
      <c r="F23" s="35"/>
    </row>
    <row r="24" spans="1:6" ht="15">
      <c r="A24" s="32"/>
      <c r="B24" s="33"/>
      <c r="C24" s="33"/>
      <c r="D24" s="33"/>
      <c r="E24" s="34"/>
      <c r="F24" s="35"/>
    </row>
    <row r="25" spans="1:6" s="38" customFormat="1" ht="15.75" thickBot="1">
      <c r="A25" s="36"/>
      <c r="B25" s="309" t="s">
        <v>46</v>
      </c>
      <c r="C25" s="310"/>
      <c r="D25" s="311"/>
      <c r="E25" s="37">
        <f>SUM(E5:E24)</f>
        <v>0</v>
      </c>
      <c r="F25" s="37">
        <f>SUM(F5:F24)</f>
        <v>0</v>
      </c>
    </row>
    <row r="26" spans="1:6" ht="49.5" customHeight="1">
      <c r="A26" s="266" t="s">
        <v>143</v>
      </c>
      <c r="B26" s="266"/>
      <c r="C26" s="266"/>
      <c r="D26" s="266"/>
      <c r="E26" s="266"/>
      <c r="F26" s="266"/>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sheetPr>
    <tabColor rgb="FFFFC000"/>
  </sheetPr>
  <dimension ref="A1:L31"/>
  <sheetViews>
    <sheetView view="pageBreakPreview" zoomScale="110" zoomScaleSheetLayoutView="110" zoomScalePageLayoutView="0" workbookViewId="0" topLeftCell="A1">
      <selection activeCell="A31" sqref="A31:F31"/>
    </sheetView>
  </sheetViews>
  <sheetFormatPr defaultColWidth="9.140625" defaultRowHeight="15"/>
  <cols>
    <col min="1" max="1" width="6.28125" style="39" customWidth="1"/>
    <col min="2" max="2" width="21.57421875" style="39" customWidth="1"/>
    <col min="3" max="3" width="54.421875" style="39" customWidth="1"/>
    <col min="4" max="4" width="20.140625" style="55" customWidth="1"/>
    <col min="5" max="5" width="20.140625" style="56" customWidth="1"/>
    <col min="6" max="6" width="20.140625" style="55" customWidth="1"/>
    <col min="7" max="16384" width="9.140625" style="39" customWidth="1"/>
  </cols>
  <sheetData>
    <row r="1" spans="1:12" s="13" customFormat="1" ht="26.25" customHeight="1">
      <c r="A1" s="214" t="s">
        <v>138</v>
      </c>
      <c r="B1" s="214"/>
      <c r="C1" s="214"/>
      <c r="D1" s="214"/>
      <c r="E1" s="214"/>
      <c r="F1" s="214"/>
      <c r="G1" s="105"/>
      <c r="H1" s="105"/>
      <c r="I1" s="105"/>
      <c r="J1" s="105"/>
      <c r="K1" s="105"/>
      <c r="L1" s="105"/>
    </row>
    <row r="2" spans="1:6" ht="93.75" customHeight="1">
      <c r="A2" s="291" t="s">
        <v>51</v>
      </c>
      <c r="B2" s="291"/>
      <c r="C2" s="291"/>
      <c r="D2" s="291"/>
      <c r="E2" s="291"/>
      <c r="F2" s="291"/>
    </row>
    <row r="3" spans="2:6" ht="13.5" thickBot="1">
      <c r="B3" s="319" t="s">
        <v>165</v>
      </c>
      <c r="C3" s="319"/>
      <c r="D3" s="319"/>
      <c r="E3" s="319"/>
      <c r="F3" s="319"/>
    </row>
    <row r="4" spans="1:6" s="40" customFormat="1" ht="15.75" customHeight="1">
      <c r="A4" s="320" t="s">
        <v>40</v>
      </c>
      <c r="B4" s="283" t="s">
        <v>47</v>
      </c>
      <c r="C4" s="283" t="s">
        <v>48</v>
      </c>
      <c r="D4" s="283" t="s">
        <v>49</v>
      </c>
      <c r="E4" s="313" t="s">
        <v>164</v>
      </c>
      <c r="F4" s="284" t="s">
        <v>50</v>
      </c>
    </row>
    <row r="5" spans="1:6" s="40" customFormat="1" ht="22.5" customHeight="1">
      <c r="A5" s="321"/>
      <c r="B5" s="312"/>
      <c r="C5" s="312"/>
      <c r="D5" s="312"/>
      <c r="E5" s="314"/>
      <c r="F5" s="315"/>
    </row>
    <row r="6" spans="1:6" ht="18.75" customHeight="1">
      <c r="A6" s="41"/>
      <c r="B6" s="42"/>
      <c r="C6" s="43"/>
      <c r="D6" s="43"/>
      <c r="E6" s="44"/>
      <c r="F6" s="45"/>
    </row>
    <row r="7" spans="1:6" ht="12.75">
      <c r="A7" s="46"/>
      <c r="B7" s="47"/>
      <c r="C7" s="47"/>
      <c r="D7" s="48"/>
      <c r="E7" s="49"/>
      <c r="F7" s="50"/>
    </row>
    <row r="8" spans="1:6" ht="12.75">
      <c r="A8" s="46"/>
      <c r="B8" s="47"/>
      <c r="C8" s="47"/>
      <c r="D8" s="48"/>
      <c r="E8" s="49"/>
      <c r="F8" s="50"/>
    </row>
    <row r="9" spans="1:6" ht="12.75">
      <c r="A9" s="46"/>
      <c r="B9" s="47"/>
      <c r="C9" s="47"/>
      <c r="D9" s="48"/>
      <c r="E9" s="49"/>
      <c r="F9" s="50"/>
    </row>
    <row r="10" spans="1:6" ht="12.75">
      <c r="A10" s="46"/>
      <c r="B10" s="47"/>
      <c r="C10" s="47"/>
      <c r="D10" s="48"/>
      <c r="E10" s="49"/>
      <c r="F10" s="50"/>
    </row>
    <row r="11" spans="1:6" ht="12.75">
      <c r="A11" s="46"/>
      <c r="B11" s="47"/>
      <c r="C11" s="47"/>
      <c r="D11" s="48"/>
      <c r="E11" s="49"/>
      <c r="F11" s="50"/>
    </row>
    <row r="12" spans="1:6" ht="12.75">
      <c r="A12" s="46"/>
      <c r="B12" s="47"/>
      <c r="C12" s="47"/>
      <c r="D12" s="48"/>
      <c r="E12" s="49"/>
      <c r="F12" s="50"/>
    </row>
    <row r="13" spans="1:6" ht="12.75">
      <c r="A13" s="46"/>
      <c r="B13" s="47"/>
      <c r="C13" s="47"/>
      <c r="D13" s="48"/>
      <c r="E13" s="49"/>
      <c r="F13" s="50"/>
    </row>
    <row r="14" spans="1:6" ht="12.75">
      <c r="A14" s="46"/>
      <c r="B14" s="47"/>
      <c r="C14" s="47"/>
      <c r="D14" s="48"/>
      <c r="E14" s="49"/>
      <c r="F14" s="50"/>
    </row>
    <row r="15" spans="1:6" ht="12.75">
      <c r="A15" s="46"/>
      <c r="B15" s="47"/>
      <c r="C15" s="47"/>
      <c r="D15" s="48"/>
      <c r="E15" s="49"/>
      <c r="F15" s="50"/>
    </row>
    <row r="16" spans="1:6" ht="12.75">
      <c r="A16" s="46"/>
      <c r="B16" s="47"/>
      <c r="C16" s="47"/>
      <c r="D16" s="48"/>
      <c r="E16" s="49"/>
      <c r="F16" s="50"/>
    </row>
    <row r="17" spans="1:6" ht="12.75">
      <c r="A17" s="46"/>
      <c r="B17" s="47"/>
      <c r="C17" s="47"/>
      <c r="D17" s="48"/>
      <c r="E17" s="49"/>
      <c r="F17" s="50"/>
    </row>
    <row r="18" spans="1:6" ht="12.75">
      <c r="A18" s="46"/>
      <c r="B18" s="47"/>
      <c r="C18" s="47"/>
      <c r="D18" s="48"/>
      <c r="E18" s="49"/>
      <c r="F18" s="50"/>
    </row>
    <row r="19" spans="1:6" ht="12.75">
      <c r="A19" s="46"/>
      <c r="B19" s="47"/>
      <c r="C19" s="47"/>
      <c r="D19" s="48"/>
      <c r="E19" s="49"/>
      <c r="F19" s="50"/>
    </row>
    <row r="20" spans="1:6" ht="12.75">
      <c r="A20" s="46"/>
      <c r="B20" s="47"/>
      <c r="C20" s="47"/>
      <c r="D20" s="48"/>
      <c r="E20" s="49"/>
      <c r="F20" s="50"/>
    </row>
    <row r="21" spans="1:6" ht="12.75">
      <c r="A21" s="46"/>
      <c r="B21" s="47"/>
      <c r="C21" s="47"/>
      <c r="D21" s="48"/>
      <c r="E21" s="49"/>
      <c r="F21" s="50"/>
    </row>
    <row r="22" spans="1:6" ht="12.75">
      <c r="A22" s="46"/>
      <c r="B22" s="47"/>
      <c r="C22" s="47"/>
      <c r="D22" s="48"/>
      <c r="E22" s="49"/>
      <c r="F22" s="50"/>
    </row>
    <row r="23" spans="1:6" ht="12.75">
      <c r="A23" s="46"/>
      <c r="B23" s="47"/>
      <c r="C23" s="47"/>
      <c r="D23" s="48"/>
      <c r="E23" s="49"/>
      <c r="F23" s="50"/>
    </row>
    <row r="24" spans="1:6" ht="12.75">
      <c r="A24" s="46"/>
      <c r="B24" s="47"/>
      <c r="C24" s="47"/>
      <c r="D24" s="48"/>
      <c r="E24" s="49"/>
      <c r="F24" s="50"/>
    </row>
    <row r="25" spans="1:6" ht="12.75">
      <c r="A25" s="46"/>
      <c r="B25" s="47"/>
      <c r="C25" s="47"/>
      <c r="D25" s="48"/>
      <c r="E25" s="49"/>
      <c r="F25" s="50"/>
    </row>
    <row r="26" spans="1:6" ht="12.75">
      <c r="A26" s="46"/>
      <c r="B26" s="47"/>
      <c r="C26" s="47"/>
      <c r="D26" s="48"/>
      <c r="E26" s="49"/>
      <c r="F26" s="50"/>
    </row>
    <row r="27" spans="1:6" ht="12.75">
      <c r="A27" s="46"/>
      <c r="B27" s="47"/>
      <c r="C27" s="47"/>
      <c r="D27" s="48"/>
      <c r="E27" s="49"/>
      <c r="F27" s="50"/>
    </row>
    <row r="28" spans="1:6" ht="12.75">
      <c r="A28" s="46"/>
      <c r="B28" s="47"/>
      <c r="C28" s="47"/>
      <c r="D28" s="48"/>
      <c r="E28" s="49"/>
      <c r="F28" s="50"/>
    </row>
    <row r="29" spans="1:6" ht="12.75">
      <c r="A29" s="46"/>
      <c r="B29" s="47"/>
      <c r="C29" s="47"/>
      <c r="D29" s="48"/>
      <c r="E29" s="49"/>
      <c r="F29" s="50"/>
    </row>
    <row r="30" spans="1:6" s="54" customFormat="1" ht="15.75" customHeight="1" thickBot="1">
      <c r="A30" s="51"/>
      <c r="B30" s="318" t="s">
        <v>46</v>
      </c>
      <c r="C30" s="318"/>
      <c r="D30" s="318"/>
      <c r="E30" s="52">
        <f>SUM(E6:E29)</f>
        <v>0</v>
      </c>
      <c r="F30" s="53">
        <f>SUM(F6:F29)</f>
        <v>0</v>
      </c>
    </row>
    <row r="31" spans="1:6" ht="55.5" customHeight="1">
      <c r="A31" s="316" t="s">
        <v>166</v>
      </c>
      <c r="B31" s="317"/>
      <c r="C31" s="317"/>
      <c r="D31" s="317"/>
      <c r="E31" s="317"/>
      <c r="F31" s="317"/>
    </row>
  </sheetData>
  <sheetProtection/>
  <mergeCells count="11">
    <mergeCell ref="C4:C5"/>
    <mergeCell ref="D4:D5"/>
    <mergeCell ref="E4:E5"/>
    <mergeCell ref="F4:F5"/>
    <mergeCell ref="A31:F31"/>
    <mergeCell ref="A1:F1"/>
    <mergeCell ref="B30:D30"/>
    <mergeCell ref="A2:F2"/>
    <mergeCell ref="B3:F3"/>
    <mergeCell ref="A4:A5"/>
    <mergeCell ref="B4:B5"/>
  </mergeCells>
  <printOptions horizontalCentered="1"/>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rgb="FF92D050"/>
  </sheetPr>
  <dimension ref="A1:L276"/>
  <sheetViews>
    <sheetView tabSelected="1" view="pageBreakPreview" zoomScale="110" zoomScaleSheetLayoutView="110" zoomScalePageLayoutView="0" workbookViewId="0" topLeftCell="A1">
      <selection activeCell="B13" sqref="B13"/>
    </sheetView>
  </sheetViews>
  <sheetFormatPr defaultColWidth="9.140625" defaultRowHeight="24" customHeight="1"/>
  <cols>
    <col min="1" max="1" width="33.00390625" style="207" customWidth="1"/>
    <col min="2" max="2" width="50.421875" style="207" customWidth="1"/>
    <col min="3" max="3" width="27.8515625" style="16" customWidth="1"/>
    <col min="4" max="4" width="9.8515625" style="16" customWidth="1"/>
    <col min="5" max="6" width="7.28125" style="16" customWidth="1"/>
    <col min="7" max="7" width="9.7109375" style="179" customWidth="1"/>
    <col min="8" max="9" width="7.28125" style="16" customWidth="1"/>
    <col min="10" max="10" width="17.7109375" style="16" customWidth="1"/>
    <col min="11" max="17" width="21.140625" style="16" customWidth="1"/>
    <col min="18" max="16384" width="9.140625" style="16" customWidth="1"/>
  </cols>
  <sheetData>
    <row r="1" spans="1:12" ht="24" customHeight="1">
      <c r="A1" s="220" t="s">
        <v>589</v>
      </c>
      <c r="B1" s="220"/>
      <c r="C1" s="220"/>
      <c r="D1" s="220"/>
      <c r="E1" s="220"/>
      <c r="F1" s="220"/>
      <c r="G1" s="220"/>
      <c r="H1" s="220"/>
      <c r="I1" s="220"/>
      <c r="J1" s="220"/>
      <c r="K1" s="220"/>
      <c r="L1" s="174"/>
    </row>
    <row r="2" spans="1:11" ht="24" customHeight="1" thickBot="1">
      <c r="A2" s="221" t="s">
        <v>590</v>
      </c>
      <c r="B2" s="221"/>
      <c r="C2" s="221"/>
      <c r="D2" s="221"/>
      <c r="E2" s="221"/>
      <c r="F2" s="221"/>
      <c r="G2" s="221"/>
      <c r="H2" s="221"/>
      <c r="I2" s="221"/>
      <c r="J2" s="221"/>
      <c r="K2" s="221"/>
    </row>
    <row r="3" spans="1:11" s="191" customFormat="1" ht="24" customHeight="1">
      <c r="A3" s="222" t="s">
        <v>29</v>
      </c>
      <c r="B3" s="224" t="s">
        <v>30</v>
      </c>
      <c r="C3" s="224" t="s">
        <v>17</v>
      </c>
      <c r="D3" s="224" t="s">
        <v>31</v>
      </c>
      <c r="E3" s="224"/>
      <c r="F3" s="224"/>
      <c r="G3" s="224" t="s">
        <v>32</v>
      </c>
      <c r="H3" s="224"/>
      <c r="I3" s="224"/>
      <c r="J3" s="224" t="s">
        <v>21</v>
      </c>
      <c r="K3" s="218" t="s">
        <v>26</v>
      </c>
    </row>
    <row r="4" spans="1:11" s="191" customFormat="1" ht="24" customHeight="1">
      <c r="A4" s="223"/>
      <c r="B4" s="225"/>
      <c r="C4" s="225"/>
      <c r="D4" s="192" t="s">
        <v>33</v>
      </c>
      <c r="E4" s="192" t="s">
        <v>34</v>
      </c>
      <c r="F4" s="192" t="s">
        <v>35</v>
      </c>
      <c r="G4" s="192" t="s">
        <v>33</v>
      </c>
      <c r="H4" s="192" t="s">
        <v>34</v>
      </c>
      <c r="I4" s="192" t="s">
        <v>35</v>
      </c>
      <c r="J4" s="225"/>
      <c r="K4" s="219"/>
    </row>
    <row r="5" spans="1:11" s="175" customFormat="1" ht="24" customHeight="1">
      <c r="A5" s="200" t="s">
        <v>238</v>
      </c>
      <c r="B5" s="200" t="s">
        <v>239</v>
      </c>
      <c r="C5" s="176" t="s">
        <v>240</v>
      </c>
      <c r="D5" s="180">
        <v>4000</v>
      </c>
      <c r="E5" s="185"/>
      <c r="F5" s="185"/>
      <c r="G5" s="180">
        <v>4000</v>
      </c>
      <c r="H5" s="185"/>
      <c r="I5" s="185"/>
      <c r="J5" s="235" t="s">
        <v>241</v>
      </c>
      <c r="K5" s="186"/>
    </row>
    <row r="6" spans="1:11" s="175" customFormat="1" ht="24" customHeight="1">
      <c r="A6" s="200" t="s">
        <v>238</v>
      </c>
      <c r="B6" s="200" t="s">
        <v>239</v>
      </c>
      <c r="C6" s="176" t="s">
        <v>240</v>
      </c>
      <c r="D6" s="180">
        <v>4000</v>
      </c>
      <c r="E6" s="185"/>
      <c r="F6" s="185"/>
      <c r="G6" s="180">
        <v>4000</v>
      </c>
      <c r="H6" s="185"/>
      <c r="I6" s="185"/>
      <c r="J6" s="236"/>
      <c r="K6" s="186"/>
    </row>
    <row r="7" spans="1:11" s="175" customFormat="1" ht="24" customHeight="1">
      <c r="A7" s="200" t="s">
        <v>242</v>
      </c>
      <c r="B7" s="200" t="s">
        <v>243</v>
      </c>
      <c r="C7" s="176" t="s">
        <v>240</v>
      </c>
      <c r="D7" s="180">
        <v>61200</v>
      </c>
      <c r="E7" s="185"/>
      <c r="F7" s="185"/>
      <c r="G7" s="180">
        <v>45900</v>
      </c>
      <c r="H7" s="185"/>
      <c r="I7" s="185"/>
      <c r="J7" s="236"/>
      <c r="K7" s="186"/>
    </row>
    <row r="8" spans="1:11" s="175" customFormat="1" ht="24" customHeight="1">
      <c r="A8" s="200" t="s">
        <v>244</v>
      </c>
      <c r="B8" s="200" t="s">
        <v>245</v>
      </c>
      <c r="C8" s="176" t="s">
        <v>246</v>
      </c>
      <c r="D8" s="180">
        <v>1857.85</v>
      </c>
      <c r="E8" s="185"/>
      <c r="F8" s="185"/>
      <c r="G8" s="180">
        <v>1084.17</v>
      </c>
      <c r="H8" s="185"/>
      <c r="I8" s="185"/>
      <c r="J8" s="236"/>
      <c r="K8" s="186"/>
    </row>
    <row r="9" spans="1:11" s="175" customFormat="1" ht="24" customHeight="1">
      <c r="A9" s="200" t="s">
        <v>247</v>
      </c>
      <c r="B9" s="200" t="s">
        <v>248</v>
      </c>
      <c r="C9" s="176" t="s">
        <v>249</v>
      </c>
      <c r="D9" s="180">
        <v>11040</v>
      </c>
      <c r="E9" s="185"/>
      <c r="F9" s="185"/>
      <c r="G9" s="180">
        <v>10606.070000000002</v>
      </c>
      <c r="H9" s="185"/>
      <c r="I9" s="185"/>
      <c r="J9" s="236"/>
      <c r="K9" s="186"/>
    </row>
    <row r="10" spans="1:11" s="175" customFormat="1" ht="24" customHeight="1">
      <c r="A10" s="200" t="s">
        <v>250</v>
      </c>
      <c r="B10" s="200" t="s">
        <v>251</v>
      </c>
      <c r="C10" s="176" t="s">
        <v>249</v>
      </c>
      <c r="D10" s="180">
        <v>12390</v>
      </c>
      <c r="E10" s="185"/>
      <c r="F10" s="185"/>
      <c r="G10" s="180">
        <v>8452.78</v>
      </c>
      <c r="H10" s="185"/>
      <c r="I10" s="185"/>
      <c r="J10" s="236"/>
      <c r="K10" s="186"/>
    </row>
    <row r="11" spans="1:11" s="175" customFormat="1" ht="24" customHeight="1">
      <c r="A11" s="200" t="s">
        <v>252</v>
      </c>
      <c r="B11" s="200" t="s">
        <v>253</v>
      </c>
      <c r="C11" s="176" t="s">
        <v>240</v>
      </c>
      <c r="D11" s="180">
        <v>8000</v>
      </c>
      <c r="E11" s="185"/>
      <c r="F11" s="185"/>
      <c r="G11" s="180">
        <v>2333.33</v>
      </c>
      <c r="H11" s="185"/>
      <c r="I11" s="185"/>
      <c r="J11" s="236"/>
      <c r="K11" s="186"/>
    </row>
    <row r="12" spans="1:11" s="175" customFormat="1" ht="24" customHeight="1">
      <c r="A12" s="200" t="s">
        <v>254</v>
      </c>
      <c r="B12" s="200" t="s">
        <v>255</v>
      </c>
      <c r="C12" s="176" t="s">
        <v>256</v>
      </c>
      <c r="D12" s="180">
        <v>5340</v>
      </c>
      <c r="E12" s="185"/>
      <c r="F12" s="185"/>
      <c r="G12" s="180">
        <v>5340</v>
      </c>
      <c r="H12" s="185"/>
      <c r="I12" s="185"/>
      <c r="J12" s="236"/>
      <c r="K12" s="186"/>
    </row>
    <row r="13" spans="1:11" s="175" customFormat="1" ht="24" customHeight="1">
      <c r="A13" s="200" t="s">
        <v>257</v>
      </c>
      <c r="B13" s="200" t="s">
        <v>258</v>
      </c>
      <c r="C13" s="176" t="s">
        <v>240</v>
      </c>
      <c r="D13" s="180">
        <v>10540</v>
      </c>
      <c r="E13" s="185"/>
      <c r="F13" s="185"/>
      <c r="G13" s="180">
        <v>1002.6800000000001</v>
      </c>
      <c r="H13" s="185"/>
      <c r="I13" s="185"/>
      <c r="J13" s="236"/>
      <c r="K13" s="186"/>
    </row>
    <row r="14" spans="1:11" s="175" customFormat="1" ht="24" customHeight="1">
      <c r="A14" s="200" t="s">
        <v>257</v>
      </c>
      <c r="B14" s="200" t="s">
        <v>591</v>
      </c>
      <c r="C14" s="176" t="s">
        <v>240</v>
      </c>
      <c r="D14" s="180">
        <v>6000</v>
      </c>
      <c r="E14" s="185"/>
      <c r="F14" s="185"/>
      <c r="G14" s="180">
        <v>4497.9</v>
      </c>
      <c r="H14" s="185"/>
      <c r="I14" s="185"/>
      <c r="J14" s="236"/>
      <c r="K14" s="186"/>
    </row>
    <row r="15" spans="1:11" s="175" customFormat="1" ht="24" customHeight="1">
      <c r="A15" s="200" t="s">
        <v>259</v>
      </c>
      <c r="B15" s="200" t="s">
        <v>260</v>
      </c>
      <c r="C15" s="176" t="s">
        <v>261</v>
      </c>
      <c r="D15" s="180">
        <v>2480</v>
      </c>
      <c r="E15" s="185"/>
      <c r="F15" s="185"/>
      <c r="G15" s="180">
        <v>2480</v>
      </c>
      <c r="H15" s="185"/>
      <c r="I15" s="185"/>
      <c r="J15" s="236"/>
      <c r="K15" s="186"/>
    </row>
    <row r="16" spans="1:11" s="175" customFormat="1" ht="24" customHeight="1">
      <c r="A16" s="200" t="s">
        <v>262</v>
      </c>
      <c r="B16" s="200" t="s">
        <v>263</v>
      </c>
      <c r="C16" s="176" t="s">
        <v>240</v>
      </c>
      <c r="D16" s="180">
        <v>16700</v>
      </c>
      <c r="E16" s="185"/>
      <c r="F16" s="185"/>
      <c r="G16" s="180">
        <v>16700</v>
      </c>
      <c r="H16" s="185"/>
      <c r="I16" s="185"/>
      <c r="J16" s="236"/>
      <c r="K16" s="186"/>
    </row>
    <row r="17" spans="1:11" s="175" customFormat="1" ht="24" customHeight="1">
      <c r="A17" s="200" t="s">
        <v>264</v>
      </c>
      <c r="B17" s="200" t="s">
        <v>265</v>
      </c>
      <c r="C17" s="176" t="s">
        <v>261</v>
      </c>
      <c r="D17" s="180">
        <v>860</v>
      </c>
      <c r="E17" s="185"/>
      <c r="F17" s="185"/>
      <c r="G17" s="180">
        <v>860</v>
      </c>
      <c r="H17" s="185"/>
      <c r="I17" s="185"/>
      <c r="J17" s="236"/>
      <c r="K17" s="186"/>
    </row>
    <row r="18" spans="1:11" s="175" customFormat="1" ht="24" customHeight="1">
      <c r="A18" s="200" t="s">
        <v>238</v>
      </c>
      <c r="B18" s="200" t="s">
        <v>263</v>
      </c>
      <c r="C18" s="176" t="s">
        <v>240</v>
      </c>
      <c r="D18" s="180">
        <v>950</v>
      </c>
      <c r="E18" s="185"/>
      <c r="F18" s="185"/>
      <c r="G18" s="180">
        <v>950</v>
      </c>
      <c r="H18" s="185"/>
      <c r="I18" s="185"/>
      <c r="J18" s="236"/>
      <c r="K18" s="186"/>
    </row>
    <row r="19" spans="1:11" s="175" customFormat="1" ht="24" customHeight="1">
      <c r="A19" s="200" t="s">
        <v>266</v>
      </c>
      <c r="B19" s="200" t="s">
        <v>267</v>
      </c>
      <c r="C19" s="176" t="s">
        <v>261</v>
      </c>
      <c r="D19" s="180">
        <v>444</v>
      </c>
      <c r="E19" s="185"/>
      <c r="F19" s="185"/>
      <c r="G19" s="180">
        <v>444</v>
      </c>
      <c r="H19" s="185"/>
      <c r="I19" s="185"/>
      <c r="J19" s="236"/>
      <c r="K19" s="186"/>
    </row>
    <row r="20" spans="1:11" s="175" customFormat="1" ht="24" customHeight="1">
      <c r="A20" s="200" t="s">
        <v>268</v>
      </c>
      <c r="B20" s="200" t="s">
        <v>269</v>
      </c>
      <c r="C20" s="176" t="s">
        <v>261</v>
      </c>
      <c r="D20" s="180">
        <v>2475</v>
      </c>
      <c r="E20" s="185"/>
      <c r="F20" s="185"/>
      <c r="G20" s="180">
        <v>900</v>
      </c>
      <c r="H20" s="185"/>
      <c r="I20" s="185"/>
      <c r="J20" s="236"/>
      <c r="K20" s="186"/>
    </row>
    <row r="21" spans="1:11" s="175" customFormat="1" ht="24" customHeight="1">
      <c r="A21" s="200" t="s">
        <v>270</v>
      </c>
      <c r="B21" s="200" t="s">
        <v>271</v>
      </c>
      <c r="C21" s="176" t="s">
        <v>261</v>
      </c>
      <c r="D21" s="180">
        <v>450</v>
      </c>
      <c r="E21" s="185"/>
      <c r="F21" s="185"/>
      <c r="G21" s="180">
        <v>0</v>
      </c>
      <c r="H21" s="185"/>
      <c r="I21" s="185"/>
      <c r="J21" s="236"/>
      <c r="K21" s="186"/>
    </row>
    <row r="22" spans="1:11" s="175" customFormat="1" ht="24" customHeight="1">
      <c r="A22" s="200" t="s">
        <v>272</v>
      </c>
      <c r="B22" s="200" t="s">
        <v>592</v>
      </c>
      <c r="C22" s="176" t="s">
        <v>587</v>
      </c>
      <c r="D22" s="180">
        <v>3000</v>
      </c>
      <c r="E22" s="185"/>
      <c r="F22" s="185"/>
      <c r="G22" s="180">
        <v>1720</v>
      </c>
      <c r="H22" s="185"/>
      <c r="I22" s="185"/>
      <c r="J22" s="236"/>
      <c r="K22" s="186"/>
    </row>
    <row r="23" spans="1:11" s="175" customFormat="1" ht="24" customHeight="1">
      <c r="A23" s="200" t="s">
        <v>264</v>
      </c>
      <c r="B23" s="200" t="s">
        <v>265</v>
      </c>
      <c r="C23" s="176" t="s">
        <v>261</v>
      </c>
      <c r="D23" s="180">
        <v>88.3</v>
      </c>
      <c r="E23" s="185"/>
      <c r="F23" s="185"/>
      <c r="G23" s="180">
        <v>88.3</v>
      </c>
      <c r="H23" s="185"/>
      <c r="I23" s="185"/>
      <c r="J23" s="236"/>
      <c r="K23" s="186"/>
    </row>
    <row r="24" spans="1:11" s="175" customFormat="1" ht="24" customHeight="1">
      <c r="A24" s="200" t="s">
        <v>273</v>
      </c>
      <c r="B24" s="200" t="s">
        <v>274</v>
      </c>
      <c r="C24" s="176" t="s">
        <v>256</v>
      </c>
      <c r="D24" s="180">
        <v>18200</v>
      </c>
      <c r="E24" s="185"/>
      <c r="F24" s="185"/>
      <c r="G24" s="180">
        <v>18200</v>
      </c>
      <c r="H24" s="185"/>
      <c r="I24" s="185"/>
      <c r="J24" s="236"/>
      <c r="K24" s="186"/>
    </row>
    <row r="25" spans="1:11" s="175" customFormat="1" ht="24" customHeight="1">
      <c r="A25" s="200" t="s">
        <v>275</v>
      </c>
      <c r="B25" s="200" t="s">
        <v>276</v>
      </c>
      <c r="C25" s="176" t="s">
        <v>261</v>
      </c>
      <c r="D25" s="180">
        <v>69</v>
      </c>
      <c r="E25" s="185"/>
      <c r="F25" s="185"/>
      <c r="G25" s="180">
        <v>69</v>
      </c>
      <c r="H25" s="185"/>
      <c r="I25" s="185"/>
      <c r="J25" s="236"/>
      <c r="K25" s="186"/>
    </row>
    <row r="26" spans="1:11" s="175" customFormat="1" ht="24" customHeight="1">
      <c r="A26" s="200" t="s">
        <v>277</v>
      </c>
      <c r="B26" s="200" t="s">
        <v>593</v>
      </c>
      <c r="C26" s="176" t="s">
        <v>587</v>
      </c>
      <c r="D26" s="180">
        <v>332.64</v>
      </c>
      <c r="E26" s="185"/>
      <c r="F26" s="185"/>
      <c r="G26" s="180">
        <v>332.64</v>
      </c>
      <c r="H26" s="185"/>
      <c r="I26" s="185"/>
      <c r="J26" s="236"/>
      <c r="K26" s="186"/>
    </row>
    <row r="27" spans="1:11" s="175" customFormat="1" ht="24" customHeight="1">
      <c r="A27" s="200" t="s">
        <v>278</v>
      </c>
      <c r="B27" s="200" t="s">
        <v>279</v>
      </c>
      <c r="C27" s="176" t="s">
        <v>256</v>
      </c>
      <c r="D27" s="180">
        <v>4952</v>
      </c>
      <c r="E27" s="185"/>
      <c r="F27" s="185"/>
      <c r="G27" s="180">
        <v>4952</v>
      </c>
      <c r="H27" s="185"/>
      <c r="I27" s="185"/>
      <c r="J27" s="236"/>
      <c r="K27" s="186"/>
    </row>
    <row r="28" spans="1:11" s="175" customFormat="1" ht="24" customHeight="1">
      <c r="A28" s="200" t="s">
        <v>280</v>
      </c>
      <c r="B28" s="200" t="s">
        <v>281</v>
      </c>
      <c r="C28" s="176" t="s">
        <v>282</v>
      </c>
      <c r="D28" s="180">
        <v>40</v>
      </c>
      <c r="E28" s="185"/>
      <c r="F28" s="185"/>
      <c r="G28" s="180">
        <v>39</v>
      </c>
      <c r="H28" s="185"/>
      <c r="I28" s="185"/>
      <c r="J28" s="236"/>
      <c r="K28" s="186"/>
    </row>
    <row r="29" spans="1:11" s="175" customFormat="1" ht="24" customHeight="1">
      <c r="A29" s="200" t="s">
        <v>264</v>
      </c>
      <c r="B29" s="200" t="s">
        <v>594</v>
      </c>
      <c r="C29" s="176" t="s">
        <v>261</v>
      </c>
      <c r="D29" s="180">
        <v>40</v>
      </c>
      <c r="E29" s="185"/>
      <c r="F29" s="185"/>
      <c r="G29" s="180">
        <v>40</v>
      </c>
      <c r="H29" s="185"/>
      <c r="I29" s="185"/>
      <c r="J29" s="236"/>
      <c r="K29" s="186"/>
    </row>
    <row r="30" spans="1:11" s="175" customFormat="1" ht="24" customHeight="1">
      <c r="A30" s="200" t="s">
        <v>283</v>
      </c>
      <c r="B30" s="200" t="s">
        <v>284</v>
      </c>
      <c r="C30" s="176" t="s">
        <v>587</v>
      </c>
      <c r="D30" s="180">
        <v>8263.06</v>
      </c>
      <c r="E30" s="185"/>
      <c r="F30" s="185"/>
      <c r="G30" s="180">
        <v>8263.06</v>
      </c>
      <c r="H30" s="185"/>
      <c r="I30" s="185"/>
      <c r="J30" s="236"/>
      <c r="K30" s="186"/>
    </row>
    <row r="31" spans="1:11" s="175" customFormat="1" ht="24" customHeight="1">
      <c r="A31" s="200" t="s">
        <v>280</v>
      </c>
      <c r="B31" s="200" t="s">
        <v>281</v>
      </c>
      <c r="C31" s="176" t="s">
        <v>220</v>
      </c>
      <c r="D31" s="180">
        <v>9960</v>
      </c>
      <c r="E31" s="185"/>
      <c r="F31" s="185"/>
      <c r="G31" s="180">
        <v>3608.03</v>
      </c>
      <c r="H31" s="185"/>
      <c r="I31" s="185"/>
      <c r="J31" s="236"/>
      <c r="K31" s="186"/>
    </row>
    <row r="32" spans="1:11" s="175" customFormat="1" ht="24" customHeight="1">
      <c r="A32" s="200" t="s">
        <v>285</v>
      </c>
      <c r="B32" s="200" t="s">
        <v>260</v>
      </c>
      <c r="C32" s="176" t="s">
        <v>587</v>
      </c>
      <c r="D32" s="180">
        <v>900</v>
      </c>
      <c r="E32" s="185"/>
      <c r="F32" s="185"/>
      <c r="G32" s="180">
        <v>900</v>
      </c>
      <c r="H32" s="185"/>
      <c r="I32" s="185"/>
      <c r="J32" s="236"/>
      <c r="K32" s="186"/>
    </row>
    <row r="33" spans="1:11" s="175" customFormat="1" ht="24" customHeight="1">
      <c r="A33" s="200" t="s">
        <v>286</v>
      </c>
      <c r="B33" s="200" t="s">
        <v>287</v>
      </c>
      <c r="C33" s="176" t="s">
        <v>261</v>
      </c>
      <c r="D33" s="180">
        <v>200</v>
      </c>
      <c r="E33" s="185"/>
      <c r="F33" s="185"/>
      <c r="G33" s="180">
        <v>200</v>
      </c>
      <c r="H33" s="185"/>
      <c r="I33" s="185"/>
      <c r="J33" s="236"/>
      <c r="K33" s="186"/>
    </row>
    <row r="34" spans="1:11" s="175" customFormat="1" ht="24" customHeight="1">
      <c r="A34" s="200" t="s">
        <v>288</v>
      </c>
      <c r="B34" s="200" t="s">
        <v>265</v>
      </c>
      <c r="C34" s="176" t="s">
        <v>261</v>
      </c>
      <c r="D34" s="180">
        <v>408</v>
      </c>
      <c r="E34" s="185"/>
      <c r="F34" s="185"/>
      <c r="G34" s="180">
        <v>408</v>
      </c>
      <c r="H34" s="185"/>
      <c r="I34" s="185"/>
      <c r="J34" s="236"/>
      <c r="K34" s="186"/>
    </row>
    <row r="35" spans="1:11" s="175" customFormat="1" ht="24" customHeight="1">
      <c r="A35" s="200" t="s">
        <v>289</v>
      </c>
      <c r="B35" s="200" t="s">
        <v>287</v>
      </c>
      <c r="C35" s="176" t="s">
        <v>261</v>
      </c>
      <c r="D35" s="180">
        <v>1000</v>
      </c>
      <c r="E35" s="185"/>
      <c r="F35" s="185"/>
      <c r="G35" s="180">
        <v>1000</v>
      </c>
      <c r="H35" s="185"/>
      <c r="I35" s="185"/>
      <c r="J35" s="236"/>
      <c r="K35" s="186"/>
    </row>
    <row r="36" spans="1:11" s="175" customFormat="1" ht="24" customHeight="1">
      <c r="A36" s="200" t="s">
        <v>283</v>
      </c>
      <c r="B36" s="200" t="s">
        <v>284</v>
      </c>
      <c r="C36" s="176" t="s">
        <v>587</v>
      </c>
      <c r="D36" s="180">
        <v>19693.96</v>
      </c>
      <c r="E36" s="185"/>
      <c r="F36" s="185"/>
      <c r="G36" s="180">
        <v>19693.96</v>
      </c>
      <c r="H36" s="185"/>
      <c r="I36" s="185"/>
      <c r="J36" s="236"/>
      <c r="K36" s="186"/>
    </row>
    <row r="37" spans="1:11" s="175" customFormat="1" ht="24" customHeight="1">
      <c r="A37" s="200" t="s">
        <v>290</v>
      </c>
      <c r="B37" s="200" t="s">
        <v>291</v>
      </c>
      <c r="C37" s="176" t="s">
        <v>256</v>
      </c>
      <c r="D37" s="180">
        <v>617</v>
      </c>
      <c r="E37" s="185"/>
      <c r="F37" s="185"/>
      <c r="G37" s="180">
        <v>617</v>
      </c>
      <c r="H37" s="185"/>
      <c r="I37" s="185"/>
      <c r="J37" s="236"/>
      <c r="K37" s="186"/>
    </row>
    <row r="38" spans="1:11" s="175" customFormat="1" ht="24" customHeight="1">
      <c r="A38" s="200" t="s">
        <v>292</v>
      </c>
      <c r="B38" s="200" t="s">
        <v>293</v>
      </c>
      <c r="C38" s="176" t="s">
        <v>261</v>
      </c>
      <c r="D38" s="180">
        <v>112.5</v>
      </c>
      <c r="E38" s="185"/>
      <c r="F38" s="185"/>
      <c r="G38" s="180">
        <v>112.5</v>
      </c>
      <c r="H38" s="185"/>
      <c r="I38" s="185"/>
      <c r="J38" s="236"/>
      <c r="K38" s="186"/>
    </row>
    <row r="39" spans="1:11" s="175" customFormat="1" ht="24" customHeight="1">
      <c r="A39" s="200" t="s">
        <v>294</v>
      </c>
      <c r="B39" s="200" t="s">
        <v>295</v>
      </c>
      <c r="C39" s="176" t="s">
        <v>261</v>
      </c>
      <c r="D39" s="180">
        <v>132</v>
      </c>
      <c r="E39" s="185"/>
      <c r="F39" s="185"/>
      <c r="G39" s="180">
        <v>132</v>
      </c>
      <c r="H39" s="185"/>
      <c r="I39" s="185"/>
      <c r="J39" s="236"/>
      <c r="K39" s="186"/>
    </row>
    <row r="40" spans="1:11" s="175" customFormat="1" ht="24" customHeight="1">
      <c r="A40" s="200" t="s">
        <v>296</v>
      </c>
      <c r="B40" s="200" t="s">
        <v>297</v>
      </c>
      <c r="C40" s="176" t="s">
        <v>261</v>
      </c>
      <c r="D40" s="180">
        <v>270</v>
      </c>
      <c r="E40" s="185"/>
      <c r="F40" s="185"/>
      <c r="G40" s="180">
        <v>270</v>
      </c>
      <c r="H40" s="185"/>
      <c r="I40" s="185"/>
      <c r="J40" s="236"/>
      <c r="K40" s="186"/>
    </row>
    <row r="41" spans="1:11" s="175" customFormat="1" ht="24" customHeight="1">
      <c r="A41" s="200" t="s">
        <v>298</v>
      </c>
      <c r="B41" s="200" t="s">
        <v>299</v>
      </c>
      <c r="C41" s="176" t="s">
        <v>256</v>
      </c>
      <c r="D41" s="180">
        <f>29700-12475.59</f>
        <v>17224.41</v>
      </c>
      <c r="E41" s="185"/>
      <c r="F41" s="185"/>
      <c r="G41" s="180">
        <v>15739.699999999999</v>
      </c>
      <c r="H41" s="185"/>
      <c r="I41" s="185"/>
      <c r="J41" s="236"/>
      <c r="K41" s="186"/>
    </row>
    <row r="42" spans="1:11" s="175" customFormat="1" ht="24" customHeight="1">
      <c r="A42" s="200" t="s">
        <v>300</v>
      </c>
      <c r="B42" s="200" t="s">
        <v>301</v>
      </c>
      <c r="C42" s="176" t="s">
        <v>282</v>
      </c>
      <c r="D42" s="180">
        <v>999.98</v>
      </c>
      <c r="E42" s="185"/>
      <c r="F42" s="185"/>
      <c r="G42" s="180">
        <v>999.98</v>
      </c>
      <c r="H42" s="185"/>
      <c r="I42" s="185"/>
      <c r="J42" s="236"/>
      <c r="K42" s="186"/>
    </row>
    <row r="43" spans="1:11" s="175" customFormat="1" ht="24" customHeight="1">
      <c r="A43" s="200" t="s">
        <v>283</v>
      </c>
      <c r="B43" s="200" t="s">
        <v>299</v>
      </c>
      <c r="C43" s="176" t="s">
        <v>587</v>
      </c>
      <c r="D43" s="180">
        <v>4327.44</v>
      </c>
      <c r="E43" s="185"/>
      <c r="F43" s="185"/>
      <c r="G43" s="180">
        <v>4327.44</v>
      </c>
      <c r="H43" s="185"/>
      <c r="I43" s="185"/>
      <c r="J43" s="236"/>
      <c r="K43" s="186"/>
    </row>
    <row r="44" spans="1:11" s="175" customFormat="1" ht="24" customHeight="1">
      <c r="A44" s="200" t="s">
        <v>302</v>
      </c>
      <c r="B44" s="200" t="s">
        <v>303</v>
      </c>
      <c r="C44" s="176" t="s">
        <v>282</v>
      </c>
      <c r="D44" s="180">
        <v>9554.04</v>
      </c>
      <c r="E44" s="185"/>
      <c r="F44" s="185"/>
      <c r="G44" s="180">
        <v>9554.04</v>
      </c>
      <c r="H44" s="185"/>
      <c r="I44" s="185"/>
      <c r="J44" s="236"/>
      <c r="K44" s="186"/>
    </row>
    <row r="45" spans="1:11" s="175" customFormat="1" ht="24" customHeight="1">
      <c r="A45" s="200" t="s">
        <v>304</v>
      </c>
      <c r="B45" s="200" t="s">
        <v>305</v>
      </c>
      <c r="C45" s="176" t="s">
        <v>306</v>
      </c>
      <c r="D45" s="180">
        <v>1250000</v>
      </c>
      <c r="E45" s="185"/>
      <c r="F45" s="185"/>
      <c r="G45" s="180">
        <v>1250000</v>
      </c>
      <c r="H45" s="185"/>
      <c r="I45" s="185"/>
      <c r="J45" s="236"/>
      <c r="K45" s="186"/>
    </row>
    <row r="46" spans="1:11" s="175" customFormat="1" ht="24" customHeight="1">
      <c r="A46" s="200" t="s">
        <v>259</v>
      </c>
      <c r="B46" s="200" t="s">
        <v>260</v>
      </c>
      <c r="C46" s="176" t="s">
        <v>261</v>
      </c>
      <c r="D46" s="180">
        <v>1240</v>
      </c>
      <c r="E46" s="185"/>
      <c r="F46" s="185"/>
      <c r="G46" s="180">
        <v>1240</v>
      </c>
      <c r="H46" s="185"/>
      <c r="I46" s="185"/>
      <c r="J46" s="236"/>
      <c r="K46" s="186"/>
    </row>
    <row r="47" spans="1:11" s="175" customFormat="1" ht="24" customHeight="1">
      <c r="A47" s="200" t="s">
        <v>307</v>
      </c>
      <c r="B47" s="201" t="s">
        <v>308</v>
      </c>
      <c r="C47" s="176" t="s">
        <v>282</v>
      </c>
      <c r="D47" s="180">
        <v>8659.98</v>
      </c>
      <c r="E47" s="185"/>
      <c r="F47" s="185"/>
      <c r="G47" s="180">
        <v>7456.59</v>
      </c>
      <c r="H47" s="185"/>
      <c r="I47" s="185"/>
      <c r="J47" s="236"/>
      <c r="K47" s="186"/>
    </row>
    <row r="48" spans="1:11" s="175" customFormat="1" ht="24" customHeight="1">
      <c r="A48" s="200" t="s">
        <v>288</v>
      </c>
      <c r="B48" s="200" t="s">
        <v>265</v>
      </c>
      <c r="C48" s="176" t="s">
        <v>261</v>
      </c>
      <c r="D48" s="180">
        <v>138</v>
      </c>
      <c r="E48" s="185"/>
      <c r="F48" s="185"/>
      <c r="G48" s="180">
        <v>138</v>
      </c>
      <c r="H48" s="185"/>
      <c r="I48" s="185"/>
      <c r="J48" s="236"/>
      <c r="K48" s="186"/>
    </row>
    <row r="49" spans="1:11" s="175" customFormat="1" ht="24" customHeight="1">
      <c r="A49" s="200" t="s">
        <v>309</v>
      </c>
      <c r="B49" s="200" t="s">
        <v>310</v>
      </c>
      <c r="C49" s="176" t="s">
        <v>282</v>
      </c>
      <c r="D49" s="180">
        <v>11414.83</v>
      </c>
      <c r="E49" s="185"/>
      <c r="F49" s="185"/>
      <c r="G49" s="180">
        <v>6936.14</v>
      </c>
      <c r="H49" s="185"/>
      <c r="I49" s="185"/>
      <c r="J49" s="236"/>
      <c r="K49" s="186"/>
    </row>
    <row r="50" spans="1:11" s="175" customFormat="1" ht="24" customHeight="1">
      <c r="A50" s="200" t="s">
        <v>311</v>
      </c>
      <c r="B50" s="200" t="s">
        <v>312</v>
      </c>
      <c r="C50" s="176" t="s">
        <v>256</v>
      </c>
      <c r="D50" s="180">
        <v>29950</v>
      </c>
      <c r="E50" s="185"/>
      <c r="F50" s="185"/>
      <c r="G50" s="180">
        <v>29950</v>
      </c>
      <c r="H50" s="185"/>
      <c r="I50" s="185"/>
      <c r="J50" s="236"/>
      <c r="K50" s="186"/>
    </row>
    <row r="51" spans="1:11" s="175" customFormat="1" ht="24" customHeight="1">
      <c r="A51" s="200" t="s">
        <v>313</v>
      </c>
      <c r="B51" s="200" t="s">
        <v>314</v>
      </c>
      <c r="C51" s="176" t="s">
        <v>256</v>
      </c>
      <c r="D51" s="180">
        <v>13303</v>
      </c>
      <c r="E51" s="185"/>
      <c r="F51" s="185"/>
      <c r="G51" s="180">
        <v>3876.8500000000004</v>
      </c>
      <c r="H51" s="185"/>
      <c r="I51" s="185"/>
      <c r="J51" s="236"/>
      <c r="K51" s="186"/>
    </row>
    <row r="52" spans="1:11" s="175" customFormat="1" ht="24" customHeight="1">
      <c r="A52" s="200" t="s">
        <v>315</v>
      </c>
      <c r="B52" s="200" t="s">
        <v>316</v>
      </c>
      <c r="C52" s="176" t="s">
        <v>256</v>
      </c>
      <c r="D52" s="180">
        <f>3000*0.35</f>
        <v>1050</v>
      </c>
      <c r="E52" s="185"/>
      <c r="F52" s="185"/>
      <c r="G52" s="180">
        <v>435.04999999999995</v>
      </c>
      <c r="H52" s="185"/>
      <c r="I52" s="185"/>
      <c r="J52" s="236"/>
      <c r="K52" s="186"/>
    </row>
    <row r="53" spans="1:11" s="175" customFormat="1" ht="24" customHeight="1">
      <c r="A53" s="200" t="s">
        <v>264</v>
      </c>
      <c r="B53" s="200" t="s">
        <v>317</v>
      </c>
      <c r="C53" s="176" t="s">
        <v>261</v>
      </c>
      <c r="D53" s="180">
        <v>66</v>
      </c>
      <c r="E53" s="185"/>
      <c r="F53" s="185"/>
      <c r="G53" s="180">
        <v>66</v>
      </c>
      <c r="H53" s="185"/>
      <c r="I53" s="185"/>
      <c r="J53" s="236"/>
      <c r="K53" s="186"/>
    </row>
    <row r="54" spans="1:11" s="175" customFormat="1" ht="24" customHeight="1">
      <c r="A54" s="200" t="s">
        <v>318</v>
      </c>
      <c r="B54" s="200" t="s">
        <v>318</v>
      </c>
      <c r="C54" s="176" t="s">
        <v>588</v>
      </c>
      <c r="D54" s="180">
        <v>288</v>
      </c>
      <c r="E54" s="185"/>
      <c r="F54" s="185"/>
      <c r="G54" s="180">
        <v>288</v>
      </c>
      <c r="H54" s="185"/>
      <c r="I54" s="185"/>
      <c r="J54" s="236"/>
      <c r="K54" s="186"/>
    </row>
    <row r="55" spans="1:11" s="175" customFormat="1" ht="24" customHeight="1">
      <c r="A55" s="200" t="s">
        <v>238</v>
      </c>
      <c r="B55" s="200" t="s">
        <v>263</v>
      </c>
      <c r="C55" s="176" t="s">
        <v>240</v>
      </c>
      <c r="D55" s="180">
        <v>4000</v>
      </c>
      <c r="E55" s="185"/>
      <c r="F55" s="185"/>
      <c r="G55" s="180">
        <v>4000</v>
      </c>
      <c r="H55" s="185"/>
      <c r="I55" s="185"/>
      <c r="J55" s="236"/>
      <c r="K55" s="186"/>
    </row>
    <row r="56" spans="1:11" s="175" customFormat="1" ht="24" customHeight="1">
      <c r="A56" s="200" t="s">
        <v>319</v>
      </c>
      <c r="B56" s="200" t="s">
        <v>320</v>
      </c>
      <c r="C56" s="176" t="s">
        <v>256</v>
      </c>
      <c r="D56" s="180">
        <v>12720</v>
      </c>
      <c r="E56" s="185"/>
      <c r="F56" s="185"/>
      <c r="G56" s="180">
        <v>1677</v>
      </c>
      <c r="H56" s="185"/>
      <c r="I56" s="185"/>
      <c r="J56" s="236"/>
      <c r="K56" s="186"/>
    </row>
    <row r="57" spans="1:11" s="175" customFormat="1" ht="24" customHeight="1">
      <c r="A57" s="200" t="s">
        <v>321</v>
      </c>
      <c r="B57" s="200" t="s">
        <v>322</v>
      </c>
      <c r="C57" s="176" t="s">
        <v>256</v>
      </c>
      <c r="D57" s="180">
        <v>4999</v>
      </c>
      <c r="E57" s="185"/>
      <c r="F57" s="185"/>
      <c r="G57" s="180">
        <v>369.9</v>
      </c>
      <c r="H57" s="185"/>
      <c r="I57" s="185"/>
      <c r="J57" s="236"/>
      <c r="K57" s="186"/>
    </row>
    <row r="58" spans="1:11" s="175" customFormat="1" ht="24" customHeight="1">
      <c r="A58" s="200" t="s">
        <v>323</v>
      </c>
      <c r="B58" s="200" t="s">
        <v>324</v>
      </c>
      <c r="C58" s="176" t="s">
        <v>282</v>
      </c>
      <c r="D58" s="180">
        <v>69450.5</v>
      </c>
      <c r="E58" s="185"/>
      <c r="F58" s="185"/>
      <c r="G58" s="180">
        <v>53734</v>
      </c>
      <c r="H58" s="185"/>
      <c r="I58" s="185"/>
      <c r="J58" s="236"/>
      <c r="K58" s="186"/>
    </row>
    <row r="59" spans="1:11" s="175" customFormat="1" ht="24" customHeight="1">
      <c r="A59" s="200" t="s">
        <v>313</v>
      </c>
      <c r="B59" s="200" t="s">
        <v>325</v>
      </c>
      <c r="C59" s="176" t="s">
        <v>256</v>
      </c>
      <c r="D59" s="180">
        <v>7503</v>
      </c>
      <c r="E59" s="185"/>
      <c r="F59" s="185"/>
      <c r="G59" s="180">
        <v>1064</v>
      </c>
      <c r="H59" s="185"/>
      <c r="I59" s="185"/>
      <c r="J59" s="236"/>
      <c r="K59" s="186"/>
    </row>
    <row r="60" spans="1:11" s="175" customFormat="1" ht="24" customHeight="1">
      <c r="A60" s="200" t="s">
        <v>313</v>
      </c>
      <c r="B60" s="200" t="s">
        <v>326</v>
      </c>
      <c r="C60" s="176" t="s">
        <v>256</v>
      </c>
      <c r="D60" s="180">
        <v>19547</v>
      </c>
      <c r="E60" s="185"/>
      <c r="F60" s="185"/>
      <c r="G60" s="180">
        <v>1704.45</v>
      </c>
      <c r="H60" s="185"/>
      <c r="I60" s="185"/>
      <c r="J60" s="236"/>
      <c r="K60" s="186"/>
    </row>
    <row r="61" spans="1:11" s="175" customFormat="1" ht="24" customHeight="1">
      <c r="A61" s="200" t="s">
        <v>327</v>
      </c>
      <c r="B61" s="200" t="s">
        <v>328</v>
      </c>
      <c r="C61" s="176" t="s">
        <v>256</v>
      </c>
      <c r="D61" s="180">
        <v>24776</v>
      </c>
      <c r="E61" s="185"/>
      <c r="F61" s="185"/>
      <c r="G61" s="180">
        <v>3407.3100000000004</v>
      </c>
      <c r="H61" s="185"/>
      <c r="I61" s="185"/>
      <c r="J61" s="236"/>
      <c r="K61" s="186"/>
    </row>
    <row r="62" spans="1:11" s="175" customFormat="1" ht="24" customHeight="1">
      <c r="A62" s="200" t="s">
        <v>313</v>
      </c>
      <c r="B62" s="200" t="s">
        <v>329</v>
      </c>
      <c r="C62" s="176" t="s">
        <v>256</v>
      </c>
      <c r="D62" s="180">
        <v>3290</v>
      </c>
      <c r="E62" s="185"/>
      <c r="F62" s="185"/>
      <c r="G62" s="180">
        <v>235.9</v>
      </c>
      <c r="H62" s="185"/>
      <c r="I62" s="185"/>
      <c r="J62" s="236"/>
      <c r="K62" s="186"/>
    </row>
    <row r="63" spans="1:11" s="175" customFormat="1" ht="24" customHeight="1">
      <c r="A63" s="200" t="s">
        <v>283</v>
      </c>
      <c r="B63" s="200" t="s">
        <v>299</v>
      </c>
      <c r="C63" s="176" t="s">
        <v>587</v>
      </c>
      <c r="D63" s="180">
        <v>5159.31</v>
      </c>
      <c r="E63" s="185"/>
      <c r="F63" s="185"/>
      <c r="G63" s="180">
        <v>5159.31</v>
      </c>
      <c r="H63" s="185"/>
      <c r="I63" s="185"/>
      <c r="J63" s="236"/>
      <c r="K63" s="186"/>
    </row>
    <row r="64" spans="1:11" s="175" customFormat="1" ht="24" customHeight="1">
      <c r="A64" s="200" t="s">
        <v>294</v>
      </c>
      <c r="B64" s="200" t="s">
        <v>330</v>
      </c>
      <c r="C64" s="176" t="s">
        <v>256</v>
      </c>
      <c r="D64" s="180">
        <v>1999</v>
      </c>
      <c r="E64" s="185"/>
      <c r="F64" s="185"/>
      <c r="G64" s="180">
        <v>549.5</v>
      </c>
      <c r="H64" s="185"/>
      <c r="I64" s="185"/>
      <c r="J64" s="236"/>
      <c r="K64" s="186"/>
    </row>
    <row r="65" spans="1:11" s="175" customFormat="1" ht="24" customHeight="1">
      <c r="A65" s="200" t="s">
        <v>331</v>
      </c>
      <c r="B65" s="200" t="s">
        <v>332</v>
      </c>
      <c r="C65" s="176" t="s">
        <v>256</v>
      </c>
      <c r="D65" s="180">
        <v>5690</v>
      </c>
      <c r="E65" s="185"/>
      <c r="F65" s="185"/>
      <c r="G65" s="180">
        <v>2265</v>
      </c>
      <c r="H65" s="185"/>
      <c r="I65" s="185"/>
      <c r="J65" s="236"/>
      <c r="K65" s="186"/>
    </row>
    <row r="66" spans="1:11" s="175" customFormat="1" ht="24" customHeight="1">
      <c r="A66" s="200" t="s">
        <v>313</v>
      </c>
      <c r="B66" s="200" t="s">
        <v>333</v>
      </c>
      <c r="C66" s="176" t="s">
        <v>256</v>
      </c>
      <c r="D66" s="180">
        <v>17000</v>
      </c>
      <c r="E66" s="185"/>
      <c r="F66" s="185"/>
      <c r="G66" s="180">
        <v>1527</v>
      </c>
      <c r="H66" s="185"/>
      <c r="I66" s="185"/>
      <c r="J66" s="236"/>
      <c r="K66" s="186"/>
    </row>
    <row r="67" spans="1:11" s="175" customFormat="1" ht="24" customHeight="1">
      <c r="A67" s="200" t="s">
        <v>313</v>
      </c>
      <c r="B67" s="200" t="s">
        <v>334</v>
      </c>
      <c r="C67" s="176" t="s">
        <v>256</v>
      </c>
      <c r="D67" s="180">
        <v>14499</v>
      </c>
      <c r="E67" s="185"/>
      <c r="F67" s="185"/>
      <c r="G67" s="180">
        <v>2588.85</v>
      </c>
      <c r="H67" s="185"/>
      <c r="I67" s="185"/>
      <c r="J67" s="236"/>
      <c r="K67" s="186"/>
    </row>
    <row r="68" spans="1:11" s="175" customFormat="1" ht="24" customHeight="1">
      <c r="A68" s="200" t="s">
        <v>335</v>
      </c>
      <c r="B68" s="200" t="s">
        <v>336</v>
      </c>
      <c r="C68" s="176" t="s">
        <v>256</v>
      </c>
      <c r="D68" s="180">
        <v>11650</v>
      </c>
      <c r="E68" s="185"/>
      <c r="F68" s="185"/>
      <c r="G68" s="180">
        <v>7750</v>
      </c>
      <c r="H68" s="185"/>
      <c r="I68" s="185"/>
      <c r="J68" s="236"/>
      <c r="K68" s="186"/>
    </row>
    <row r="69" spans="1:11" s="175" customFormat="1" ht="24" customHeight="1">
      <c r="A69" s="200" t="s">
        <v>595</v>
      </c>
      <c r="B69" s="200" t="s">
        <v>593</v>
      </c>
      <c r="C69" s="176" t="s">
        <v>256</v>
      </c>
      <c r="D69" s="180">
        <v>5700</v>
      </c>
      <c r="E69" s="185"/>
      <c r="F69" s="185"/>
      <c r="G69" s="180">
        <v>0</v>
      </c>
      <c r="H69" s="185"/>
      <c r="I69" s="185"/>
      <c r="J69" s="236"/>
      <c r="K69" s="186"/>
    </row>
    <row r="70" spans="1:11" s="175" customFormat="1" ht="24" customHeight="1">
      <c r="A70" s="200" t="s">
        <v>327</v>
      </c>
      <c r="B70" s="200" t="s">
        <v>337</v>
      </c>
      <c r="C70" s="176" t="s">
        <v>256</v>
      </c>
      <c r="D70" s="180">
        <v>2700</v>
      </c>
      <c r="E70" s="185"/>
      <c r="F70" s="185"/>
      <c r="G70" s="180">
        <v>292</v>
      </c>
      <c r="H70" s="185"/>
      <c r="I70" s="185"/>
      <c r="J70" s="236"/>
      <c r="K70" s="186"/>
    </row>
    <row r="71" spans="1:11" s="175" customFormat="1" ht="24" customHeight="1">
      <c r="A71" s="200" t="s">
        <v>338</v>
      </c>
      <c r="B71" s="200" t="s">
        <v>339</v>
      </c>
      <c r="C71" s="176" t="s">
        <v>256</v>
      </c>
      <c r="D71" s="180">
        <f>50000*0.03196</f>
        <v>1598.0000000000002</v>
      </c>
      <c r="E71" s="185"/>
      <c r="F71" s="185"/>
      <c r="G71" s="180">
        <v>415.48</v>
      </c>
      <c r="H71" s="185"/>
      <c r="I71" s="185"/>
      <c r="J71" s="236"/>
      <c r="K71" s="186"/>
    </row>
    <row r="72" spans="1:11" s="175" customFormat="1" ht="24" customHeight="1">
      <c r="A72" s="200" t="s">
        <v>340</v>
      </c>
      <c r="B72" s="200" t="s">
        <v>341</v>
      </c>
      <c r="C72" s="176" t="s">
        <v>256</v>
      </c>
      <c r="D72" s="180">
        <v>11991</v>
      </c>
      <c r="E72" s="185"/>
      <c r="F72" s="185"/>
      <c r="G72" s="180">
        <v>0</v>
      </c>
      <c r="H72" s="185"/>
      <c r="I72" s="185"/>
      <c r="J72" s="236"/>
      <c r="K72" s="186"/>
    </row>
    <row r="73" spans="1:11" s="175" customFormat="1" ht="24" customHeight="1">
      <c r="A73" s="200" t="s">
        <v>342</v>
      </c>
      <c r="B73" s="200" t="s">
        <v>343</v>
      </c>
      <c r="C73" s="176" t="s">
        <v>256</v>
      </c>
      <c r="D73" s="180">
        <v>16890</v>
      </c>
      <c r="E73" s="185"/>
      <c r="F73" s="185"/>
      <c r="G73" s="180">
        <v>0</v>
      </c>
      <c r="H73" s="185"/>
      <c r="I73" s="185"/>
      <c r="J73" s="236"/>
      <c r="K73" s="186"/>
    </row>
    <row r="74" spans="1:11" s="175" customFormat="1" ht="24" customHeight="1">
      <c r="A74" s="200" t="s">
        <v>344</v>
      </c>
      <c r="B74" s="200" t="s">
        <v>345</v>
      </c>
      <c r="C74" s="176" t="s">
        <v>256</v>
      </c>
      <c r="D74" s="180">
        <v>9250</v>
      </c>
      <c r="E74" s="185"/>
      <c r="F74" s="185"/>
      <c r="G74" s="180">
        <v>1463.5</v>
      </c>
      <c r="H74" s="185"/>
      <c r="I74" s="185"/>
      <c r="J74" s="236"/>
      <c r="K74" s="186"/>
    </row>
    <row r="75" spans="1:11" s="175" customFormat="1" ht="24" customHeight="1">
      <c r="A75" s="200" t="s">
        <v>238</v>
      </c>
      <c r="B75" s="200" t="s">
        <v>263</v>
      </c>
      <c r="C75" s="176" t="s">
        <v>240</v>
      </c>
      <c r="D75" s="180">
        <v>2000</v>
      </c>
      <c r="E75" s="185"/>
      <c r="F75" s="185"/>
      <c r="G75" s="180">
        <v>2000</v>
      </c>
      <c r="H75" s="185"/>
      <c r="I75" s="185"/>
      <c r="J75" s="236"/>
      <c r="K75" s="186"/>
    </row>
    <row r="76" spans="1:11" s="175" customFormat="1" ht="24" customHeight="1">
      <c r="A76" s="200" t="s">
        <v>313</v>
      </c>
      <c r="B76" s="200" t="s">
        <v>346</v>
      </c>
      <c r="C76" s="176" t="s">
        <v>256</v>
      </c>
      <c r="D76" s="180">
        <v>4200</v>
      </c>
      <c r="E76" s="185"/>
      <c r="F76" s="185"/>
      <c r="G76" s="180">
        <v>945</v>
      </c>
      <c r="H76" s="185"/>
      <c r="I76" s="185"/>
      <c r="J76" s="236"/>
      <c r="K76" s="186"/>
    </row>
    <row r="77" spans="1:11" s="175" customFormat="1" ht="24" customHeight="1">
      <c r="A77" s="200" t="s">
        <v>313</v>
      </c>
      <c r="B77" s="200" t="s">
        <v>347</v>
      </c>
      <c r="C77" s="176" t="s">
        <v>256</v>
      </c>
      <c r="D77" s="180">
        <v>1750</v>
      </c>
      <c r="E77" s="185"/>
      <c r="F77" s="185"/>
      <c r="G77" s="180">
        <v>210</v>
      </c>
      <c r="H77" s="185"/>
      <c r="I77" s="185"/>
      <c r="J77" s="236"/>
      <c r="K77" s="186"/>
    </row>
    <row r="78" spans="1:11" s="175" customFormat="1" ht="24" customHeight="1">
      <c r="A78" s="200" t="s">
        <v>283</v>
      </c>
      <c r="B78" s="200" t="s">
        <v>299</v>
      </c>
      <c r="C78" s="176" t="s">
        <v>587</v>
      </c>
      <c r="D78" s="180">
        <v>15724.99</v>
      </c>
      <c r="E78" s="185"/>
      <c r="F78" s="185"/>
      <c r="G78" s="180">
        <v>15724.99</v>
      </c>
      <c r="H78" s="185"/>
      <c r="I78" s="185"/>
      <c r="J78" s="236"/>
      <c r="K78" s="186"/>
    </row>
    <row r="79" spans="1:11" s="175" customFormat="1" ht="24" customHeight="1">
      <c r="A79" s="200" t="s">
        <v>259</v>
      </c>
      <c r="B79" s="200" t="s">
        <v>260</v>
      </c>
      <c r="C79" s="176" t="s">
        <v>261</v>
      </c>
      <c r="D79" s="180">
        <v>1240</v>
      </c>
      <c r="E79" s="185"/>
      <c r="F79" s="185"/>
      <c r="G79" s="180">
        <v>1240</v>
      </c>
      <c r="H79" s="185"/>
      <c r="I79" s="185"/>
      <c r="J79" s="236"/>
      <c r="K79" s="186"/>
    </row>
    <row r="80" spans="1:11" s="175" customFormat="1" ht="24" customHeight="1">
      <c r="A80" s="200" t="s">
        <v>348</v>
      </c>
      <c r="B80" s="200" t="s">
        <v>349</v>
      </c>
      <c r="C80" s="176" t="s">
        <v>282</v>
      </c>
      <c r="D80" s="180">
        <v>2800</v>
      </c>
      <c r="E80" s="185"/>
      <c r="F80" s="185"/>
      <c r="G80" s="180">
        <v>2800</v>
      </c>
      <c r="H80" s="185"/>
      <c r="I80" s="185"/>
      <c r="J80" s="236"/>
      <c r="K80" s="186"/>
    </row>
    <row r="81" spans="1:11" s="175" customFormat="1" ht="24" customHeight="1">
      <c r="A81" s="200" t="s">
        <v>296</v>
      </c>
      <c r="B81" s="200" t="s">
        <v>350</v>
      </c>
      <c r="C81" s="176" t="s">
        <v>261</v>
      </c>
      <c r="D81" s="180">
        <v>201.8</v>
      </c>
      <c r="E81" s="185"/>
      <c r="F81" s="185"/>
      <c r="G81" s="180">
        <v>201.8</v>
      </c>
      <c r="H81" s="185"/>
      <c r="I81" s="185"/>
      <c r="J81" s="236"/>
      <c r="K81" s="186"/>
    </row>
    <row r="82" spans="1:11" s="175" customFormat="1" ht="24" customHeight="1">
      <c r="A82" s="200" t="s">
        <v>286</v>
      </c>
      <c r="B82" s="200" t="s">
        <v>287</v>
      </c>
      <c r="C82" s="176" t="s">
        <v>261</v>
      </c>
      <c r="D82" s="180">
        <v>550</v>
      </c>
      <c r="E82" s="185"/>
      <c r="F82" s="185"/>
      <c r="G82" s="180">
        <v>550</v>
      </c>
      <c r="H82" s="185"/>
      <c r="I82" s="185"/>
      <c r="J82" s="236"/>
      <c r="K82" s="186"/>
    </row>
    <row r="83" spans="1:11" s="175" customFormat="1" ht="24" customHeight="1">
      <c r="A83" s="200" t="s">
        <v>351</v>
      </c>
      <c r="B83" s="200" t="s">
        <v>352</v>
      </c>
      <c r="C83" s="176" t="s">
        <v>282</v>
      </c>
      <c r="D83" s="180">
        <v>650</v>
      </c>
      <c r="E83" s="185"/>
      <c r="F83" s="185"/>
      <c r="G83" s="180">
        <v>650</v>
      </c>
      <c r="H83" s="185"/>
      <c r="I83" s="185"/>
      <c r="J83" s="236"/>
      <c r="K83" s="186"/>
    </row>
    <row r="84" spans="1:11" s="175" customFormat="1" ht="24" customHeight="1">
      <c r="A84" s="200" t="s">
        <v>353</v>
      </c>
      <c r="B84" s="200" t="s">
        <v>354</v>
      </c>
      <c r="C84" s="176" t="s">
        <v>282</v>
      </c>
      <c r="D84" s="180">
        <v>8000</v>
      </c>
      <c r="E84" s="185"/>
      <c r="F84" s="185"/>
      <c r="G84" s="180">
        <v>8000</v>
      </c>
      <c r="H84" s="185"/>
      <c r="I84" s="185"/>
      <c r="J84" s="236"/>
      <c r="K84" s="186"/>
    </row>
    <row r="85" spans="1:11" s="175" customFormat="1" ht="24" customHeight="1">
      <c r="A85" s="200" t="s">
        <v>288</v>
      </c>
      <c r="B85" s="200" t="s">
        <v>355</v>
      </c>
      <c r="C85" s="176" t="s">
        <v>261</v>
      </c>
      <c r="D85" s="180">
        <v>469</v>
      </c>
      <c r="E85" s="185"/>
      <c r="F85" s="185"/>
      <c r="G85" s="180">
        <v>469</v>
      </c>
      <c r="H85" s="185"/>
      <c r="I85" s="185"/>
      <c r="J85" s="236"/>
      <c r="K85" s="186"/>
    </row>
    <row r="86" spans="1:11" s="175" customFormat="1" ht="24" customHeight="1">
      <c r="A86" s="200" t="s">
        <v>356</v>
      </c>
      <c r="B86" s="200" t="s">
        <v>357</v>
      </c>
      <c r="C86" s="176" t="s">
        <v>282</v>
      </c>
      <c r="D86" s="180">
        <v>2500</v>
      </c>
      <c r="E86" s="185"/>
      <c r="F86" s="185"/>
      <c r="G86" s="180">
        <v>2500</v>
      </c>
      <c r="H86" s="185"/>
      <c r="I86" s="185"/>
      <c r="J86" s="236"/>
      <c r="K86" s="186"/>
    </row>
    <row r="87" spans="1:11" s="175" customFormat="1" ht="24" customHeight="1">
      <c r="A87" s="200" t="s">
        <v>238</v>
      </c>
      <c r="B87" s="200" t="s">
        <v>358</v>
      </c>
      <c r="C87" s="176" t="s">
        <v>240</v>
      </c>
      <c r="D87" s="180">
        <v>1000</v>
      </c>
      <c r="E87" s="185"/>
      <c r="F87" s="185"/>
      <c r="G87" s="180">
        <v>1000</v>
      </c>
      <c r="H87" s="185"/>
      <c r="I87" s="185"/>
      <c r="J87" s="236"/>
      <c r="K87" s="186"/>
    </row>
    <row r="88" spans="1:11" s="175" customFormat="1" ht="24" customHeight="1">
      <c r="A88" s="200" t="s">
        <v>359</v>
      </c>
      <c r="B88" s="200" t="s">
        <v>360</v>
      </c>
      <c r="C88" s="176" t="s">
        <v>256</v>
      </c>
      <c r="D88" s="180">
        <v>47099</v>
      </c>
      <c r="E88" s="185"/>
      <c r="F88" s="185"/>
      <c r="G88" s="180">
        <v>47099</v>
      </c>
      <c r="H88" s="185"/>
      <c r="I88" s="185"/>
      <c r="J88" s="236"/>
      <c r="K88" s="186"/>
    </row>
    <row r="89" spans="1:11" s="175" customFormat="1" ht="24" customHeight="1">
      <c r="A89" s="200" t="s">
        <v>361</v>
      </c>
      <c r="B89" s="200" t="s">
        <v>362</v>
      </c>
      <c r="C89" s="176" t="s">
        <v>256</v>
      </c>
      <c r="D89" s="180">
        <v>15520.2</v>
      </c>
      <c r="E89" s="185"/>
      <c r="F89" s="185"/>
      <c r="G89" s="180">
        <v>12435.48</v>
      </c>
      <c r="H89" s="185"/>
      <c r="I89" s="185"/>
      <c r="J89" s="236"/>
      <c r="K89" s="186"/>
    </row>
    <row r="90" spans="1:11" s="175" customFormat="1" ht="24" customHeight="1">
      <c r="A90" s="200" t="s">
        <v>280</v>
      </c>
      <c r="B90" s="200" t="s">
        <v>363</v>
      </c>
      <c r="C90" s="176" t="s">
        <v>588</v>
      </c>
      <c r="D90" s="180">
        <v>200</v>
      </c>
      <c r="E90" s="185"/>
      <c r="F90" s="185"/>
      <c r="G90" s="180">
        <v>144.5</v>
      </c>
      <c r="H90" s="185"/>
      <c r="I90" s="185"/>
      <c r="J90" s="236"/>
      <c r="K90" s="186"/>
    </row>
    <row r="91" spans="1:11" s="175" customFormat="1" ht="24" customHeight="1">
      <c r="A91" s="200" t="s">
        <v>257</v>
      </c>
      <c r="B91" s="200" t="s">
        <v>363</v>
      </c>
      <c r="C91" s="176" t="s">
        <v>588</v>
      </c>
      <c r="D91" s="180">
        <v>114</v>
      </c>
      <c r="E91" s="185"/>
      <c r="F91" s="185"/>
      <c r="G91" s="180">
        <v>85.5</v>
      </c>
      <c r="H91" s="185"/>
      <c r="I91" s="185"/>
      <c r="J91" s="236"/>
      <c r="K91" s="186"/>
    </row>
    <row r="92" spans="1:11" s="175" customFormat="1" ht="24" customHeight="1">
      <c r="A92" s="200" t="s">
        <v>364</v>
      </c>
      <c r="B92" s="200" t="s">
        <v>365</v>
      </c>
      <c r="C92" s="176" t="s">
        <v>246</v>
      </c>
      <c r="D92" s="180">
        <v>159.2</v>
      </c>
      <c r="E92" s="185"/>
      <c r="F92" s="185"/>
      <c r="G92" s="180">
        <v>0</v>
      </c>
      <c r="H92" s="185"/>
      <c r="I92" s="185"/>
      <c r="J92" s="236"/>
      <c r="K92" s="186"/>
    </row>
    <row r="93" spans="1:11" s="175" customFormat="1" ht="24" customHeight="1">
      <c r="A93" s="200" t="s">
        <v>366</v>
      </c>
      <c r="B93" s="200" t="s">
        <v>367</v>
      </c>
      <c r="C93" s="176" t="s">
        <v>256</v>
      </c>
      <c r="D93" s="180">
        <v>6380</v>
      </c>
      <c r="E93" s="185"/>
      <c r="F93" s="185"/>
      <c r="G93" s="180">
        <v>5003.85</v>
      </c>
      <c r="H93" s="185"/>
      <c r="I93" s="185"/>
      <c r="J93" s="236"/>
      <c r="K93" s="186"/>
    </row>
    <row r="94" spans="1:11" s="175" customFormat="1" ht="24" customHeight="1">
      <c r="A94" s="200" t="s">
        <v>368</v>
      </c>
      <c r="B94" s="200" t="s">
        <v>369</v>
      </c>
      <c r="C94" s="176" t="s">
        <v>282</v>
      </c>
      <c r="D94" s="180">
        <v>170</v>
      </c>
      <c r="E94" s="185"/>
      <c r="F94" s="185"/>
      <c r="G94" s="180">
        <v>170</v>
      </c>
      <c r="H94" s="185"/>
      <c r="I94" s="185"/>
      <c r="J94" s="236"/>
      <c r="K94" s="186"/>
    </row>
    <row r="95" spans="1:11" s="175" customFormat="1" ht="24" customHeight="1">
      <c r="A95" s="200" t="s">
        <v>370</v>
      </c>
      <c r="B95" s="200" t="s">
        <v>371</v>
      </c>
      <c r="C95" s="176" t="s">
        <v>282</v>
      </c>
      <c r="D95" s="180">
        <v>1285.32</v>
      </c>
      <c r="E95" s="185"/>
      <c r="F95" s="185"/>
      <c r="G95" s="180">
        <v>1285.32</v>
      </c>
      <c r="H95" s="185"/>
      <c r="I95" s="185"/>
      <c r="J95" s="236"/>
      <c r="K95" s="186"/>
    </row>
    <row r="96" spans="1:11" s="175" customFormat="1" ht="24" customHeight="1">
      <c r="A96" s="200" t="s">
        <v>366</v>
      </c>
      <c r="B96" s="200" t="s">
        <v>596</v>
      </c>
      <c r="C96" s="176" t="s">
        <v>256</v>
      </c>
      <c r="D96" s="180">
        <v>44924.7</v>
      </c>
      <c r="E96" s="185"/>
      <c r="F96" s="185"/>
      <c r="G96" s="180">
        <v>44924.7</v>
      </c>
      <c r="H96" s="185"/>
      <c r="I96" s="185"/>
      <c r="J96" s="236"/>
      <c r="K96" s="186"/>
    </row>
    <row r="97" spans="1:11" s="175" customFormat="1" ht="24" customHeight="1">
      <c r="A97" s="200" t="s">
        <v>372</v>
      </c>
      <c r="B97" s="200" t="s">
        <v>373</v>
      </c>
      <c r="C97" s="176" t="s">
        <v>249</v>
      </c>
      <c r="D97" s="181">
        <v>15659.8</v>
      </c>
      <c r="E97" s="185"/>
      <c r="F97" s="185"/>
      <c r="G97" s="180">
        <v>15659.8</v>
      </c>
      <c r="H97" s="185"/>
      <c r="I97" s="185"/>
      <c r="J97" s="236"/>
      <c r="K97" s="186"/>
    </row>
    <row r="98" spans="1:11" s="175" customFormat="1" ht="24" customHeight="1">
      <c r="A98" s="200" t="s">
        <v>285</v>
      </c>
      <c r="B98" s="200" t="s">
        <v>260</v>
      </c>
      <c r="C98" s="176" t="s">
        <v>587</v>
      </c>
      <c r="D98" s="181">
        <v>2000</v>
      </c>
      <c r="E98" s="185"/>
      <c r="F98" s="185"/>
      <c r="G98" s="180">
        <v>2000</v>
      </c>
      <c r="H98" s="185"/>
      <c r="I98" s="185"/>
      <c r="J98" s="236"/>
      <c r="K98" s="186"/>
    </row>
    <row r="99" spans="1:11" s="175" customFormat="1" ht="24" customHeight="1">
      <c r="A99" s="200" t="s">
        <v>374</v>
      </c>
      <c r="B99" s="200" t="s">
        <v>375</v>
      </c>
      <c r="C99" s="176" t="s">
        <v>249</v>
      </c>
      <c r="D99" s="180">
        <f>1000*6.16</f>
        <v>6160</v>
      </c>
      <c r="E99" s="185"/>
      <c r="F99" s="185"/>
      <c r="G99" s="180">
        <v>924</v>
      </c>
      <c r="H99" s="185"/>
      <c r="I99" s="185"/>
      <c r="J99" s="236"/>
      <c r="K99" s="186"/>
    </row>
    <row r="100" spans="1:11" s="175" customFormat="1" ht="24" customHeight="1">
      <c r="A100" s="200" t="s">
        <v>288</v>
      </c>
      <c r="B100" s="200" t="s">
        <v>265</v>
      </c>
      <c r="C100" s="176" t="s">
        <v>261</v>
      </c>
      <c r="D100" s="180">
        <v>171</v>
      </c>
      <c r="E100" s="185"/>
      <c r="F100" s="185"/>
      <c r="G100" s="180">
        <v>171</v>
      </c>
      <c r="H100" s="185"/>
      <c r="I100" s="185"/>
      <c r="J100" s="236"/>
      <c r="K100" s="186"/>
    </row>
    <row r="101" spans="1:11" s="175" customFormat="1" ht="24" customHeight="1">
      <c r="A101" s="200" t="s">
        <v>376</v>
      </c>
      <c r="B101" s="200" t="s">
        <v>377</v>
      </c>
      <c r="C101" s="176" t="s">
        <v>256</v>
      </c>
      <c r="D101" s="180">
        <v>5980</v>
      </c>
      <c r="E101" s="185"/>
      <c r="F101" s="185"/>
      <c r="G101" s="180">
        <v>2577.6</v>
      </c>
      <c r="H101" s="185"/>
      <c r="I101" s="185"/>
      <c r="J101" s="236"/>
      <c r="K101" s="186"/>
    </row>
    <row r="102" spans="1:11" s="175" customFormat="1" ht="24" customHeight="1">
      <c r="A102" s="200" t="s">
        <v>368</v>
      </c>
      <c r="B102" s="200" t="s">
        <v>245</v>
      </c>
      <c r="C102" s="176" t="s">
        <v>246</v>
      </c>
      <c r="D102" s="180">
        <v>1005.13</v>
      </c>
      <c r="E102" s="185"/>
      <c r="F102" s="185"/>
      <c r="G102" s="180">
        <v>566.86</v>
      </c>
      <c r="H102" s="185"/>
      <c r="I102" s="185"/>
      <c r="J102" s="236"/>
      <c r="K102" s="186"/>
    </row>
    <row r="103" spans="1:11" s="175" customFormat="1" ht="24" customHeight="1">
      <c r="A103" s="200" t="s">
        <v>288</v>
      </c>
      <c r="B103" s="200" t="s">
        <v>265</v>
      </c>
      <c r="C103" s="176" t="s">
        <v>261</v>
      </c>
      <c r="D103" s="180">
        <v>333</v>
      </c>
      <c r="E103" s="185"/>
      <c r="F103" s="185"/>
      <c r="G103" s="180">
        <v>333</v>
      </c>
      <c r="H103" s="185"/>
      <c r="I103" s="185"/>
      <c r="J103" s="236"/>
      <c r="K103" s="186"/>
    </row>
    <row r="104" spans="1:11" s="175" customFormat="1" ht="24" customHeight="1">
      <c r="A104" s="200" t="s">
        <v>378</v>
      </c>
      <c r="B104" s="200" t="s">
        <v>255</v>
      </c>
      <c r="C104" s="176" t="s">
        <v>256</v>
      </c>
      <c r="D104" s="180">
        <v>2247</v>
      </c>
      <c r="E104" s="185"/>
      <c r="F104" s="185"/>
      <c r="G104" s="180">
        <v>1872.5</v>
      </c>
      <c r="H104" s="185"/>
      <c r="I104" s="185"/>
      <c r="J104" s="236"/>
      <c r="K104" s="186"/>
    </row>
    <row r="105" spans="1:11" s="175" customFormat="1" ht="24" customHeight="1">
      <c r="A105" s="200" t="s">
        <v>379</v>
      </c>
      <c r="B105" s="200" t="s">
        <v>380</v>
      </c>
      <c r="C105" s="176" t="s">
        <v>256</v>
      </c>
      <c r="D105" s="180">
        <v>11990</v>
      </c>
      <c r="E105" s="185"/>
      <c r="F105" s="185"/>
      <c r="G105" s="180">
        <v>11005.87</v>
      </c>
      <c r="H105" s="185"/>
      <c r="I105" s="185"/>
      <c r="J105" s="236"/>
      <c r="K105" s="186"/>
    </row>
    <row r="106" spans="1:11" s="175" customFormat="1" ht="24" customHeight="1">
      <c r="A106" s="200" t="s">
        <v>296</v>
      </c>
      <c r="B106" s="200" t="s">
        <v>297</v>
      </c>
      <c r="C106" s="176" t="s">
        <v>261</v>
      </c>
      <c r="D106" s="180">
        <v>180</v>
      </c>
      <c r="E106" s="185"/>
      <c r="F106" s="185"/>
      <c r="G106" s="180">
        <v>180</v>
      </c>
      <c r="H106" s="185"/>
      <c r="I106" s="185"/>
      <c r="J106" s="236"/>
      <c r="K106" s="186"/>
    </row>
    <row r="107" spans="1:11" s="175" customFormat="1" ht="24" customHeight="1">
      <c r="A107" s="200" t="s">
        <v>381</v>
      </c>
      <c r="B107" s="200" t="s">
        <v>382</v>
      </c>
      <c r="C107" s="176" t="s">
        <v>256</v>
      </c>
      <c r="D107" s="180">
        <v>8906</v>
      </c>
      <c r="E107" s="185"/>
      <c r="F107" s="185"/>
      <c r="G107" s="180">
        <v>8906</v>
      </c>
      <c r="H107" s="185"/>
      <c r="I107" s="185"/>
      <c r="J107" s="236"/>
      <c r="K107" s="186"/>
    </row>
    <row r="108" spans="1:11" s="175" customFormat="1" ht="24" customHeight="1">
      <c r="A108" s="200" t="s">
        <v>383</v>
      </c>
      <c r="B108" s="200" t="s">
        <v>263</v>
      </c>
      <c r="C108" s="176" t="s">
        <v>240</v>
      </c>
      <c r="D108" s="180">
        <v>850</v>
      </c>
      <c r="E108" s="185"/>
      <c r="F108" s="185"/>
      <c r="G108" s="180">
        <v>850</v>
      </c>
      <c r="H108" s="185"/>
      <c r="I108" s="185"/>
      <c r="J108" s="236"/>
      <c r="K108" s="186"/>
    </row>
    <row r="109" spans="1:11" s="175" customFormat="1" ht="24" customHeight="1">
      <c r="A109" s="200" t="s">
        <v>384</v>
      </c>
      <c r="B109" s="200" t="s">
        <v>385</v>
      </c>
      <c r="C109" s="176" t="s">
        <v>261</v>
      </c>
      <c r="D109" s="180">
        <v>4990</v>
      </c>
      <c r="E109" s="185"/>
      <c r="F109" s="185"/>
      <c r="G109" s="180">
        <v>4990</v>
      </c>
      <c r="H109" s="185"/>
      <c r="I109" s="185"/>
      <c r="J109" s="236"/>
      <c r="K109" s="186"/>
    </row>
    <row r="110" spans="1:11" s="175" customFormat="1" ht="24" customHeight="1">
      <c r="A110" s="200" t="s">
        <v>386</v>
      </c>
      <c r="B110" s="200" t="s">
        <v>387</v>
      </c>
      <c r="C110" s="176" t="s">
        <v>261</v>
      </c>
      <c r="D110" s="180">
        <v>85</v>
      </c>
      <c r="E110" s="185"/>
      <c r="F110" s="185"/>
      <c r="G110" s="180">
        <v>85</v>
      </c>
      <c r="H110" s="185"/>
      <c r="I110" s="185"/>
      <c r="J110" s="236"/>
      <c r="K110" s="186"/>
    </row>
    <row r="111" spans="1:11" s="175" customFormat="1" ht="24" customHeight="1">
      <c r="A111" s="200" t="s">
        <v>388</v>
      </c>
      <c r="B111" s="200" t="s">
        <v>389</v>
      </c>
      <c r="C111" s="176" t="s">
        <v>261</v>
      </c>
      <c r="D111" s="180">
        <v>2895</v>
      </c>
      <c r="E111" s="185"/>
      <c r="F111" s="185"/>
      <c r="G111" s="180">
        <v>502</v>
      </c>
      <c r="H111" s="185"/>
      <c r="I111" s="185"/>
      <c r="J111" s="236"/>
      <c r="K111" s="186"/>
    </row>
    <row r="112" spans="1:11" s="175" customFormat="1" ht="24" customHeight="1">
      <c r="A112" s="200" t="s">
        <v>288</v>
      </c>
      <c r="B112" s="200" t="s">
        <v>265</v>
      </c>
      <c r="C112" s="176" t="s">
        <v>261</v>
      </c>
      <c r="D112" s="180">
        <v>142</v>
      </c>
      <c r="E112" s="185"/>
      <c r="F112" s="185"/>
      <c r="G112" s="180">
        <v>142</v>
      </c>
      <c r="H112" s="185"/>
      <c r="I112" s="185"/>
      <c r="J112" s="236"/>
      <c r="K112" s="186"/>
    </row>
    <row r="113" spans="1:11" s="175" customFormat="1" ht="24" customHeight="1">
      <c r="A113" s="200" t="s">
        <v>390</v>
      </c>
      <c r="B113" s="200" t="s">
        <v>287</v>
      </c>
      <c r="C113" s="176" t="s">
        <v>261</v>
      </c>
      <c r="D113" s="180">
        <v>300</v>
      </c>
      <c r="E113" s="185"/>
      <c r="F113" s="185"/>
      <c r="G113" s="180">
        <v>300</v>
      </c>
      <c r="H113" s="185"/>
      <c r="I113" s="185"/>
      <c r="J113" s="236"/>
      <c r="K113" s="186"/>
    </row>
    <row r="114" spans="1:11" s="175" customFormat="1" ht="24" customHeight="1">
      <c r="A114" s="200" t="s">
        <v>288</v>
      </c>
      <c r="B114" s="200" t="s">
        <v>265</v>
      </c>
      <c r="C114" s="176" t="s">
        <v>261</v>
      </c>
      <c r="D114" s="180">
        <v>79</v>
      </c>
      <c r="E114" s="185"/>
      <c r="F114" s="185"/>
      <c r="G114" s="180">
        <v>79</v>
      </c>
      <c r="H114" s="185"/>
      <c r="I114" s="185"/>
      <c r="J114" s="236"/>
      <c r="K114" s="186"/>
    </row>
    <row r="115" spans="1:11" s="175" customFormat="1" ht="24" customHeight="1">
      <c r="A115" s="200" t="s">
        <v>388</v>
      </c>
      <c r="B115" s="200" t="s">
        <v>389</v>
      </c>
      <c r="C115" s="176" t="s">
        <v>261</v>
      </c>
      <c r="D115" s="180">
        <v>369</v>
      </c>
      <c r="E115" s="185"/>
      <c r="F115" s="185"/>
      <c r="G115" s="180">
        <v>369</v>
      </c>
      <c r="H115" s="185"/>
      <c r="I115" s="185"/>
      <c r="J115" s="236"/>
      <c r="K115" s="186"/>
    </row>
    <row r="116" spans="1:11" s="175" customFormat="1" ht="24" customHeight="1">
      <c r="A116" s="200" t="s">
        <v>391</v>
      </c>
      <c r="B116" s="200" t="s">
        <v>392</v>
      </c>
      <c r="C116" s="176" t="s">
        <v>261</v>
      </c>
      <c r="D116" s="180">
        <v>150</v>
      </c>
      <c r="E116" s="185"/>
      <c r="F116" s="185"/>
      <c r="G116" s="180">
        <v>150</v>
      </c>
      <c r="H116" s="185"/>
      <c r="I116" s="185"/>
      <c r="J116" s="236"/>
      <c r="K116" s="186"/>
    </row>
    <row r="117" spans="1:11" s="175" customFormat="1" ht="24" customHeight="1">
      <c r="A117" s="200" t="s">
        <v>285</v>
      </c>
      <c r="B117" s="200" t="s">
        <v>260</v>
      </c>
      <c r="C117" s="176" t="s">
        <v>587</v>
      </c>
      <c r="D117" s="180">
        <v>800</v>
      </c>
      <c r="E117" s="185"/>
      <c r="F117" s="185"/>
      <c r="G117" s="180">
        <v>800</v>
      </c>
      <c r="H117" s="185"/>
      <c r="I117" s="185"/>
      <c r="J117" s="236"/>
      <c r="K117" s="186"/>
    </row>
    <row r="118" spans="1:11" s="175" customFormat="1" ht="24" customHeight="1">
      <c r="A118" s="200" t="s">
        <v>393</v>
      </c>
      <c r="B118" s="200" t="s">
        <v>394</v>
      </c>
      <c r="C118" s="176" t="s">
        <v>261</v>
      </c>
      <c r="D118" s="180">
        <f>536+134</f>
        <v>670</v>
      </c>
      <c r="E118" s="185"/>
      <c r="F118" s="185"/>
      <c r="G118" s="180">
        <v>260</v>
      </c>
      <c r="H118" s="185"/>
      <c r="I118" s="185"/>
      <c r="J118" s="236"/>
      <c r="K118" s="186"/>
    </row>
    <row r="119" spans="1:11" s="175" customFormat="1" ht="24" customHeight="1">
      <c r="A119" s="200" t="s">
        <v>288</v>
      </c>
      <c r="B119" s="200" t="s">
        <v>265</v>
      </c>
      <c r="C119" s="176" t="s">
        <v>261</v>
      </c>
      <c r="D119" s="180">
        <v>359</v>
      </c>
      <c r="E119" s="185"/>
      <c r="F119" s="185"/>
      <c r="G119" s="180">
        <v>359</v>
      </c>
      <c r="H119" s="185"/>
      <c r="I119" s="185"/>
      <c r="J119" s="236"/>
      <c r="K119" s="186"/>
    </row>
    <row r="120" spans="1:11" s="175" customFormat="1" ht="24" customHeight="1">
      <c r="A120" s="200" t="s">
        <v>266</v>
      </c>
      <c r="B120" s="200" t="s">
        <v>597</v>
      </c>
      <c r="C120" s="176" t="s">
        <v>261</v>
      </c>
      <c r="D120" s="180">
        <f>3*15</f>
        <v>45</v>
      </c>
      <c r="E120" s="185"/>
      <c r="F120" s="185"/>
      <c r="G120" s="180">
        <v>0</v>
      </c>
      <c r="H120" s="185"/>
      <c r="I120" s="185"/>
      <c r="J120" s="236"/>
      <c r="K120" s="186"/>
    </row>
    <row r="121" spans="1:11" s="175" customFormat="1" ht="24" customHeight="1">
      <c r="A121" s="200" t="s">
        <v>395</v>
      </c>
      <c r="B121" s="202" t="s">
        <v>396</v>
      </c>
      <c r="C121" s="176" t="s">
        <v>587</v>
      </c>
      <c r="D121" s="180">
        <v>120</v>
      </c>
      <c r="E121" s="185"/>
      <c r="F121" s="185"/>
      <c r="G121" s="180">
        <v>120</v>
      </c>
      <c r="H121" s="185"/>
      <c r="I121" s="185"/>
      <c r="J121" s="236"/>
      <c r="K121" s="186"/>
    </row>
    <row r="122" spans="1:11" s="175" customFormat="1" ht="24" customHeight="1">
      <c r="A122" s="200" t="s">
        <v>397</v>
      </c>
      <c r="B122" s="200" t="s">
        <v>398</v>
      </c>
      <c r="C122" s="176" t="s">
        <v>587</v>
      </c>
      <c r="D122" s="180">
        <f>6*35</f>
        <v>210</v>
      </c>
      <c r="E122" s="185"/>
      <c r="F122" s="185"/>
      <c r="G122" s="180">
        <v>210</v>
      </c>
      <c r="H122" s="185"/>
      <c r="I122" s="185"/>
      <c r="J122" s="236"/>
      <c r="K122" s="186"/>
    </row>
    <row r="123" spans="1:11" s="175" customFormat="1" ht="24" customHeight="1">
      <c r="A123" s="200" t="s">
        <v>399</v>
      </c>
      <c r="B123" s="200" t="s">
        <v>598</v>
      </c>
      <c r="C123" s="176" t="s">
        <v>586</v>
      </c>
      <c r="D123" s="180">
        <v>2286.72</v>
      </c>
      <c r="E123" s="185"/>
      <c r="F123" s="185"/>
      <c r="G123" s="180">
        <v>0</v>
      </c>
      <c r="H123" s="185"/>
      <c r="I123" s="185"/>
      <c r="J123" s="236"/>
      <c r="K123" s="186"/>
    </row>
    <row r="124" spans="1:11" s="175" customFormat="1" ht="24" customHeight="1">
      <c r="A124" s="200" t="s">
        <v>292</v>
      </c>
      <c r="B124" s="200" t="s">
        <v>293</v>
      </c>
      <c r="C124" s="176" t="s">
        <v>261</v>
      </c>
      <c r="D124" s="180">
        <v>42.5</v>
      </c>
      <c r="E124" s="185"/>
      <c r="F124" s="185"/>
      <c r="G124" s="180">
        <v>42.5</v>
      </c>
      <c r="H124" s="185"/>
      <c r="I124" s="185"/>
      <c r="J124" s="236"/>
      <c r="K124" s="186"/>
    </row>
    <row r="125" spans="1:11" s="175" customFormat="1" ht="24" customHeight="1">
      <c r="A125" s="203" t="s">
        <v>264</v>
      </c>
      <c r="B125" s="200" t="s">
        <v>599</v>
      </c>
      <c r="C125" s="176" t="s">
        <v>261</v>
      </c>
      <c r="D125" s="180">
        <v>150</v>
      </c>
      <c r="E125" s="185"/>
      <c r="F125" s="185"/>
      <c r="G125" s="180">
        <v>150</v>
      </c>
      <c r="H125" s="185"/>
      <c r="I125" s="185"/>
      <c r="J125" s="236"/>
      <c r="K125" s="186"/>
    </row>
    <row r="126" spans="1:11" s="175" customFormat="1" ht="24" customHeight="1">
      <c r="A126" s="200" t="s">
        <v>400</v>
      </c>
      <c r="B126" s="204" t="s">
        <v>401</v>
      </c>
      <c r="C126" s="176" t="s">
        <v>587</v>
      </c>
      <c r="D126" s="180">
        <f>250*1.89</f>
        <v>472.5</v>
      </c>
      <c r="E126" s="185"/>
      <c r="F126" s="185"/>
      <c r="G126" s="180">
        <v>472.5</v>
      </c>
      <c r="H126" s="185"/>
      <c r="I126" s="185"/>
      <c r="J126" s="236"/>
      <c r="K126" s="186"/>
    </row>
    <row r="127" spans="1:11" s="175" customFormat="1" ht="24" customHeight="1">
      <c r="A127" s="200" t="s">
        <v>400</v>
      </c>
      <c r="B127" s="204" t="s">
        <v>402</v>
      </c>
      <c r="C127" s="176" t="s">
        <v>587</v>
      </c>
      <c r="D127" s="180">
        <f>250*22.4</f>
        <v>5600</v>
      </c>
      <c r="E127" s="185"/>
      <c r="F127" s="185"/>
      <c r="G127" s="180">
        <v>5600</v>
      </c>
      <c r="H127" s="185"/>
      <c r="I127" s="185"/>
      <c r="J127" s="236"/>
      <c r="K127" s="186"/>
    </row>
    <row r="128" spans="1:11" s="175" customFormat="1" ht="24" customHeight="1">
      <c r="A128" s="200" t="s">
        <v>400</v>
      </c>
      <c r="B128" s="204" t="s">
        <v>403</v>
      </c>
      <c r="C128" s="176" t="s">
        <v>587</v>
      </c>
      <c r="D128" s="180">
        <f>250*3.5</f>
        <v>875</v>
      </c>
      <c r="E128" s="185"/>
      <c r="F128" s="185"/>
      <c r="G128" s="180">
        <v>875</v>
      </c>
      <c r="H128" s="185"/>
      <c r="I128" s="185"/>
      <c r="J128" s="236"/>
      <c r="K128" s="186"/>
    </row>
    <row r="129" spans="1:11" s="175" customFormat="1" ht="24" customHeight="1">
      <c r="A129" s="200" t="s">
        <v>400</v>
      </c>
      <c r="B129" s="204" t="s">
        <v>404</v>
      </c>
      <c r="C129" s="176" t="s">
        <v>587</v>
      </c>
      <c r="D129" s="180">
        <f>250*2.912</f>
        <v>728</v>
      </c>
      <c r="E129" s="185"/>
      <c r="F129" s="185"/>
      <c r="G129" s="180">
        <v>728</v>
      </c>
      <c r="H129" s="185"/>
      <c r="I129" s="185"/>
      <c r="J129" s="236"/>
      <c r="K129" s="186"/>
    </row>
    <row r="130" spans="1:11" s="175" customFormat="1" ht="24" customHeight="1">
      <c r="A130" s="200" t="s">
        <v>400</v>
      </c>
      <c r="B130" s="204" t="s">
        <v>405</v>
      </c>
      <c r="C130" s="176" t="s">
        <v>587</v>
      </c>
      <c r="D130" s="180">
        <f>250*1.904</f>
        <v>476</v>
      </c>
      <c r="E130" s="185"/>
      <c r="F130" s="185"/>
      <c r="G130" s="180">
        <v>476</v>
      </c>
      <c r="H130" s="185"/>
      <c r="I130" s="185"/>
      <c r="J130" s="236"/>
      <c r="K130" s="186"/>
    </row>
    <row r="131" spans="1:11" s="175" customFormat="1" ht="24" customHeight="1">
      <c r="A131" s="200" t="s">
        <v>400</v>
      </c>
      <c r="B131" s="204" t="s">
        <v>406</v>
      </c>
      <c r="C131" s="176" t="s">
        <v>587</v>
      </c>
      <c r="D131" s="180">
        <f>500*1.232</f>
        <v>616</v>
      </c>
      <c r="E131" s="185"/>
      <c r="F131" s="185"/>
      <c r="G131" s="180">
        <v>616</v>
      </c>
      <c r="H131" s="185"/>
      <c r="I131" s="185"/>
      <c r="J131" s="236"/>
      <c r="K131" s="186"/>
    </row>
    <row r="132" spans="1:11" s="175" customFormat="1" ht="24" customHeight="1">
      <c r="A132" s="200" t="s">
        <v>407</v>
      </c>
      <c r="B132" s="200" t="s">
        <v>408</v>
      </c>
      <c r="C132" s="176" t="s">
        <v>587</v>
      </c>
      <c r="D132" s="180">
        <v>26950</v>
      </c>
      <c r="E132" s="185"/>
      <c r="F132" s="185"/>
      <c r="G132" s="180">
        <v>26950</v>
      </c>
      <c r="H132" s="185"/>
      <c r="I132" s="185"/>
      <c r="J132" s="236"/>
      <c r="K132" s="186"/>
    </row>
    <row r="133" spans="1:11" s="175" customFormat="1" ht="24" customHeight="1">
      <c r="A133" s="203" t="s">
        <v>409</v>
      </c>
      <c r="B133" s="203" t="s">
        <v>410</v>
      </c>
      <c r="C133" s="176" t="s">
        <v>261</v>
      </c>
      <c r="D133" s="182">
        <v>319.96</v>
      </c>
      <c r="E133" s="185"/>
      <c r="F133" s="185"/>
      <c r="G133" s="180">
        <v>0</v>
      </c>
      <c r="H133" s="185"/>
      <c r="I133" s="185"/>
      <c r="J133" s="236"/>
      <c r="K133" s="186"/>
    </row>
    <row r="134" spans="1:11" s="175" customFormat="1" ht="24" customHeight="1">
      <c r="A134" s="200" t="s">
        <v>285</v>
      </c>
      <c r="B134" s="200" t="s">
        <v>260</v>
      </c>
      <c r="C134" s="176" t="s">
        <v>587</v>
      </c>
      <c r="D134" s="182">
        <v>800</v>
      </c>
      <c r="E134" s="185"/>
      <c r="F134" s="185"/>
      <c r="G134" s="180">
        <v>800</v>
      </c>
      <c r="H134" s="185"/>
      <c r="I134" s="185"/>
      <c r="J134" s="236"/>
      <c r="K134" s="186"/>
    </row>
    <row r="135" spans="1:11" s="175" customFormat="1" ht="24" customHeight="1">
      <c r="A135" s="200" t="s">
        <v>285</v>
      </c>
      <c r="B135" s="200" t="s">
        <v>260</v>
      </c>
      <c r="C135" s="176" t="s">
        <v>587</v>
      </c>
      <c r="D135" s="182">
        <f>800+800</f>
        <v>1600</v>
      </c>
      <c r="E135" s="185"/>
      <c r="F135" s="185"/>
      <c r="G135" s="180">
        <v>1600</v>
      </c>
      <c r="H135" s="185"/>
      <c r="I135" s="185"/>
      <c r="J135" s="236"/>
      <c r="K135" s="186"/>
    </row>
    <row r="136" spans="1:11" s="175" customFormat="1" ht="24" customHeight="1">
      <c r="A136" s="203" t="s">
        <v>386</v>
      </c>
      <c r="B136" s="200" t="s">
        <v>411</v>
      </c>
      <c r="C136" s="176" t="s">
        <v>261</v>
      </c>
      <c r="D136" s="182">
        <v>4309</v>
      </c>
      <c r="E136" s="185"/>
      <c r="F136" s="185"/>
      <c r="G136" s="180">
        <v>4309</v>
      </c>
      <c r="H136" s="185"/>
      <c r="I136" s="185"/>
      <c r="J136" s="236"/>
      <c r="K136" s="186"/>
    </row>
    <row r="137" spans="1:11" s="175" customFormat="1" ht="24" customHeight="1">
      <c r="A137" s="203" t="s">
        <v>273</v>
      </c>
      <c r="B137" s="203" t="s">
        <v>412</v>
      </c>
      <c r="C137" s="176" t="s">
        <v>261</v>
      </c>
      <c r="D137" s="182">
        <f>2*340</f>
        <v>680</v>
      </c>
      <c r="E137" s="185"/>
      <c r="F137" s="185"/>
      <c r="G137" s="180">
        <v>680</v>
      </c>
      <c r="H137" s="185"/>
      <c r="I137" s="185"/>
      <c r="J137" s="237"/>
      <c r="K137" s="186"/>
    </row>
    <row r="138" spans="1:11" s="191" customFormat="1" ht="24" customHeight="1">
      <c r="A138" s="240" t="s">
        <v>231</v>
      </c>
      <c r="B138" s="240"/>
      <c r="C138" s="241"/>
      <c r="D138" s="195">
        <f>SUM(D5:D137)</f>
        <v>2085172.6199999999</v>
      </c>
      <c r="E138" s="195"/>
      <c r="F138" s="195"/>
      <c r="G138" s="195">
        <f>SUM(G5:G137)</f>
        <v>1833558.1800000006</v>
      </c>
      <c r="H138" s="192"/>
      <c r="I138" s="192"/>
      <c r="J138" s="196"/>
      <c r="K138" s="197"/>
    </row>
    <row r="139" spans="1:11" s="175" customFormat="1" ht="24" customHeight="1">
      <c r="A139" s="203" t="s">
        <v>304</v>
      </c>
      <c r="B139" s="203" t="s">
        <v>305</v>
      </c>
      <c r="C139" s="178" t="s">
        <v>578</v>
      </c>
      <c r="D139" s="187">
        <v>938051.19</v>
      </c>
      <c r="E139" s="185"/>
      <c r="F139" s="185"/>
      <c r="G139" s="183">
        <v>858560.92</v>
      </c>
      <c r="H139" s="185"/>
      <c r="I139" s="185"/>
      <c r="J139" s="235" t="s">
        <v>585</v>
      </c>
      <c r="K139" s="186"/>
    </row>
    <row r="140" spans="1:11" s="175" customFormat="1" ht="24" customHeight="1">
      <c r="A140" s="200" t="s">
        <v>413</v>
      </c>
      <c r="B140" s="200" t="s">
        <v>484</v>
      </c>
      <c r="C140" s="176" t="s">
        <v>261</v>
      </c>
      <c r="D140" s="177">
        <v>1608</v>
      </c>
      <c r="E140" s="185"/>
      <c r="F140" s="185"/>
      <c r="G140" s="183">
        <v>1206</v>
      </c>
      <c r="H140" s="185"/>
      <c r="I140" s="185"/>
      <c r="J140" s="236"/>
      <c r="K140" s="186"/>
    </row>
    <row r="141" spans="1:11" s="175" customFormat="1" ht="24" customHeight="1">
      <c r="A141" s="200" t="s">
        <v>331</v>
      </c>
      <c r="B141" s="200" t="s">
        <v>485</v>
      </c>
      <c r="C141" s="176" t="s">
        <v>261</v>
      </c>
      <c r="D141" s="177">
        <v>3330</v>
      </c>
      <c r="E141" s="185"/>
      <c r="F141" s="185"/>
      <c r="G141" s="183">
        <v>3330</v>
      </c>
      <c r="H141" s="185"/>
      <c r="I141" s="185"/>
      <c r="J141" s="236"/>
      <c r="K141" s="186"/>
    </row>
    <row r="142" spans="1:11" s="175" customFormat="1" ht="24" customHeight="1">
      <c r="A142" s="200" t="s">
        <v>298</v>
      </c>
      <c r="B142" s="200" t="s">
        <v>486</v>
      </c>
      <c r="C142" s="176" t="s">
        <v>261</v>
      </c>
      <c r="D142" s="177">
        <v>2000</v>
      </c>
      <c r="E142" s="185"/>
      <c r="F142" s="185"/>
      <c r="G142" s="183">
        <v>1852</v>
      </c>
      <c r="H142" s="185"/>
      <c r="I142" s="185"/>
      <c r="J142" s="236"/>
      <c r="K142" s="186"/>
    </row>
    <row r="143" spans="1:11" s="175" customFormat="1" ht="24" customHeight="1">
      <c r="A143" s="200" t="s">
        <v>414</v>
      </c>
      <c r="B143" s="200" t="s">
        <v>487</v>
      </c>
      <c r="C143" s="176" t="s">
        <v>261</v>
      </c>
      <c r="D143" s="177">
        <v>836.4</v>
      </c>
      <c r="E143" s="185"/>
      <c r="F143" s="185"/>
      <c r="G143" s="183">
        <v>836.4</v>
      </c>
      <c r="H143" s="185"/>
      <c r="I143" s="185"/>
      <c r="J143" s="236"/>
      <c r="K143" s="186"/>
    </row>
    <row r="144" spans="1:11" s="175" customFormat="1" ht="24" customHeight="1">
      <c r="A144" s="200" t="s">
        <v>415</v>
      </c>
      <c r="B144" s="200" t="s">
        <v>488</v>
      </c>
      <c r="C144" s="176" t="s">
        <v>261</v>
      </c>
      <c r="D144" s="177">
        <v>850</v>
      </c>
      <c r="E144" s="185"/>
      <c r="F144" s="185"/>
      <c r="G144" s="183">
        <v>1055</v>
      </c>
      <c r="H144" s="185"/>
      <c r="I144" s="185"/>
      <c r="J144" s="236"/>
      <c r="K144" s="186"/>
    </row>
    <row r="145" spans="1:11" s="175" customFormat="1" ht="24" customHeight="1">
      <c r="A145" s="200" t="s">
        <v>294</v>
      </c>
      <c r="B145" s="200" t="s">
        <v>489</v>
      </c>
      <c r="C145" s="176" t="s">
        <v>261</v>
      </c>
      <c r="D145" s="177">
        <v>75</v>
      </c>
      <c r="E145" s="185"/>
      <c r="F145" s="185"/>
      <c r="G145" s="183">
        <v>75</v>
      </c>
      <c r="H145" s="185"/>
      <c r="I145" s="185"/>
      <c r="J145" s="236"/>
      <c r="K145" s="186"/>
    </row>
    <row r="146" spans="1:11" s="175" customFormat="1" ht="24" customHeight="1">
      <c r="A146" s="200" t="s">
        <v>414</v>
      </c>
      <c r="B146" s="200" t="s">
        <v>487</v>
      </c>
      <c r="C146" s="176" t="s">
        <v>261</v>
      </c>
      <c r="D146" s="177">
        <v>969.12</v>
      </c>
      <c r="E146" s="185"/>
      <c r="F146" s="185"/>
      <c r="G146" s="183">
        <v>999.12</v>
      </c>
      <c r="H146" s="185"/>
      <c r="I146" s="185"/>
      <c r="J146" s="236"/>
      <c r="K146" s="186"/>
    </row>
    <row r="147" spans="1:11" s="175" customFormat="1" ht="24" customHeight="1">
      <c r="A147" s="200" t="s">
        <v>416</v>
      </c>
      <c r="B147" s="200" t="s">
        <v>490</v>
      </c>
      <c r="C147" s="176" t="s">
        <v>261</v>
      </c>
      <c r="D147" s="177">
        <v>610</v>
      </c>
      <c r="E147" s="185"/>
      <c r="F147" s="185"/>
      <c r="G147" s="183">
        <v>610</v>
      </c>
      <c r="H147" s="185"/>
      <c r="I147" s="185"/>
      <c r="J147" s="236"/>
      <c r="K147" s="186"/>
    </row>
    <row r="148" spans="1:11" s="175" customFormat="1" ht="24" customHeight="1">
      <c r="A148" s="200" t="s">
        <v>417</v>
      </c>
      <c r="B148" s="200" t="s">
        <v>491</v>
      </c>
      <c r="C148" s="176" t="s">
        <v>261</v>
      </c>
      <c r="D148" s="177">
        <v>150</v>
      </c>
      <c r="E148" s="185"/>
      <c r="F148" s="185"/>
      <c r="G148" s="183">
        <v>150</v>
      </c>
      <c r="H148" s="185"/>
      <c r="I148" s="185"/>
      <c r="J148" s="236"/>
      <c r="K148" s="186"/>
    </row>
    <row r="149" spans="1:11" s="175" customFormat="1" ht="24" customHeight="1">
      <c r="A149" s="200" t="s">
        <v>331</v>
      </c>
      <c r="B149" s="200" t="s">
        <v>492</v>
      </c>
      <c r="C149" s="176" t="s">
        <v>261</v>
      </c>
      <c r="D149" s="177">
        <v>975</v>
      </c>
      <c r="E149" s="185"/>
      <c r="F149" s="185"/>
      <c r="G149" s="183">
        <v>975</v>
      </c>
      <c r="H149" s="185"/>
      <c r="I149" s="185"/>
      <c r="J149" s="236"/>
      <c r="K149" s="186"/>
    </row>
    <row r="150" spans="1:11" s="175" customFormat="1" ht="24" customHeight="1">
      <c r="A150" s="200" t="s">
        <v>418</v>
      </c>
      <c r="B150" s="200" t="s">
        <v>263</v>
      </c>
      <c r="C150" s="176" t="s">
        <v>579</v>
      </c>
      <c r="D150" s="177">
        <v>22585</v>
      </c>
      <c r="E150" s="185"/>
      <c r="F150" s="185"/>
      <c r="G150" s="183">
        <v>9632</v>
      </c>
      <c r="H150" s="185"/>
      <c r="I150" s="185"/>
      <c r="J150" s="236"/>
      <c r="K150" s="186"/>
    </row>
    <row r="151" spans="1:11" s="175" customFormat="1" ht="24" customHeight="1">
      <c r="A151" s="200" t="s">
        <v>414</v>
      </c>
      <c r="B151" s="200" t="s">
        <v>487</v>
      </c>
      <c r="C151" s="176" t="s">
        <v>261</v>
      </c>
      <c r="D151" s="177">
        <v>399.6</v>
      </c>
      <c r="E151" s="185"/>
      <c r="F151" s="185"/>
      <c r="G151" s="183">
        <v>399.6</v>
      </c>
      <c r="H151" s="185"/>
      <c r="I151" s="185"/>
      <c r="J151" s="236"/>
      <c r="K151" s="186"/>
    </row>
    <row r="152" spans="1:11" s="175" customFormat="1" ht="24" customHeight="1">
      <c r="A152" s="200" t="s">
        <v>414</v>
      </c>
      <c r="B152" s="200" t="s">
        <v>487</v>
      </c>
      <c r="C152" s="176" t="s">
        <v>261</v>
      </c>
      <c r="D152" s="177">
        <v>132</v>
      </c>
      <c r="E152" s="185"/>
      <c r="F152" s="185"/>
      <c r="G152" s="183">
        <v>132</v>
      </c>
      <c r="H152" s="185"/>
      <c r="I152" s="185"/>
      <c r="J152" s="236"/>
      <c r="K152" s="186"/>
    </row>
    <row r="153" spans="1:11" s="175" customFormat="1" ht="24" customHeight="1">
      <c r="A153" s="200" t="s">
        <v>298</v>
      </c>
      <c r="B153" s="200" t="s">
        <v>299</v>
      </c>
      <c r="C153" s="176" t="s">
        <v>261</v>
      </c>
      <c r="D153" s="177">
        <v>1000</v>
      </c>
      <c r="E153" s="185"/>
      <c r="F153" s="185"/>
      <c r="G153" s="183">
        <v>410</v>
      </c>
      <c r="H153" s="185"/>
      <c r="I153" s="185"/>
      <c r="J153" s="236"/>
      <c r="K153" s="186"/>
    </row>
    <row r="154" spans="1:11" s="175" customFormat="1" ht="24" customHeight="1">
      <c r="A154" s="200" t="s">
        <v>414</v>
      </c>
      <c r="B154" s="200" t="s">
        <v>493</v>
      </c>
      <c r="C154" s="176" t="s">
        <v>261</v>
      </c>
      <c r="D154" s="177">
        <v>708.75</v>
      </c>
      <c r="E154" s="185"/>
      <c r="F154" s="185"/>
      <c r="G154" s="183">
        <v>708.75</v>
      </c>
      <c r="H154" s="185"/>
      <c r="I154" s="185"/>
      <c r="J154" s="236"/>
      <c r="K154" s="186"/>
    </row>
    <row r="155" spans="1:11" s="175" customFormat="1" ht="24" customHeight="1">
      <c r="A155" s="200" t="s">
        <v>419</v>
      </c>
      <c r="B155" s="200" t="s">
        <v>494</v>
      </c>
      <c r="C155" s="176" t="s">
        <v>261</v>
      </c>
      <c r="D155" s="177">
        <v>125</v>
      </c>
      <c r="E155" s="185"/>
      <c r="F155" s="185"/>
      <c r="G155" s="183">
        <v>125</v>
      </c>
      <c r="H155" s="185"/>
      <c r="I155" s="185"/>
      <c r="J155" s="236"/>
      <c r="K155" s="186"/>
    </row>
    <row r="156" spans="1:11" s="175" customFormat="1" ht="24" customHeight="1">
      <c r="A156" s="200" t="s">
        <v>414</v>
      </c>
      <c r="B156" s="200" t="s">
        <v>493</v>
      </c>
      <c r="C156" s="176" t="s">
        <v>261</v>
      </c>
      <c r="D156" s="177">
        <v>25</v>
      </c>
      <c r="E156" s="185"/>
      <c r="F156" s="185"/>
      <c r="G156" s="183">
        <v>25</v>
      </c>
      <c r="H156" s="185"/>
      <c r="I156" s="185"/>
      <c r="J156" s="236"/>
      <c r="K156" s="186"/>
    </row>
    <row r="157" spans="1:11" s="175" customFormat="1" ht="24" customHeight="1">
      <c r="A157" s="205" t="s">
        <v>420</v>
      </c>
      <c r="B157" s="200" t="s">
        <v>495</v>
      </c>
      <c r="C157" s="176" t="s">
        <v>261</v>
      </c>
      <c r="D157" s="188">
        <v>3400</v>
      </c>
      <c r="E157" s="182"/>
      <c r="F157" s="182"/>
      <c r="G157" s="183">
        <v>3400</v>
      </c>
      <c r="H157" s="185"/>
      <c r="I157" s="185"/>
      <c r="J157" s="236"/>
      <c r="K157" s="186"/>
    </row>
    <row r="158" spans="1:11" s="175" customFormat="1" ht="24" customHeight="1">
      <c r="A158" s="232" t="s">
        <v>421</v>
      </c>
      <c r="B158" s="200" t="s">
        <v>496</v>
      </c>
      <c r="C158" s="238" t="s">
        <v>261</v>
      </c>
      <c r="D158" s="184">
        <v>2919.4</v>
      </c>
      <c r="E158" s="185"/>
      <c r="F158" s="185"/>
      <c r="G158" s="183">
        <v>2919.4</v>
      </c>
      <c r="H158" s="185"/>
      <c r="I158" s="185"/>
      <c r="J158" s="236"/>
      <c r="K158" s="186"/>
    </row>
    <row r="159" spans="1:11" s="175" customFormat="1" ht="24" customHeight="1">
      <c r="A159" s="233"/>
      <c r="B159" s="200" t="s">
        <v>497</v>
      </c>
      <c r="C159" s="239"/>
      <c r="D159" s="177">
        <v>11.73</v>
      </c>
      <c r="E159" s="185"/>
      <c r="F159" s="185"/>
      <c r="G159" s="183">
        <v>11.73</v>
      </c>
      <c r="H159" s="185"/>
      <c r="I159" s="185"/>
      <c r="J159" s="236"/>
      <c r="K159" s="186"/>
    </row>
    <row r="160" spans="1:11" s="175" customFormat="1" ht="24" customHeight="1">
      <c r="A160" s="200" t="s">
        <v>422</v>
      </c>
      <c r="B160" s="200" t="s">
        <v>498</v>
      </c>
      <c r="C160" s="176" t="s">
        <v>261</v>
      </c>
      <c r="D160" s="177">
        <v>56</v>
      </c>
      <c r="E160" s="185"/>
      <c r="F160" s="185"/>
      <c r="G160" s="183">
        <v>56</v>
      </c>
      <c r="H160" s="185"/>
      <c r="I160" s="185"/>
      <c r="J160" s="236"/>
      <c r="K160" s="186"/>
    </row>
    <row r="161" spans="1:11" s="175" customFormat="1" ht="24" customHeight="1">
      <c r="A161" s="200" t="s">
        <v>292</v>
      </c>
      <c r="B161" s="200" t="s">
        <v>499</v>
      </c>
      <c r="C161" s="176" t="s">
        <v>261</v>
      </c>
      <c r="D161" s="177">
        <v>16</v>
      </c>
      <c r="E161" s="185"/>
      <c r="F161" s="185"/>
      <c r="G161" s="183">
        <v>16</v>
      </c>
      <c r="H161" s="185"/>
      <c r="I161" s="185"/>
      <c r="J161" s="236"/>
      <c r="K161" s="186"/>
    </row>
    <row r="162" spans="1:11" s="175" customFormat="1" ht="24" customHeight="1">
      <c r="A162" s="200" t="s">
        <v>423</v>
      </c>
      <c r="B162" s="200" t="s">
        <v>500</v>
      </c>
      <c r="C162" s="176" t="s">
        <v>261</v>
      </c>
      <c r="D162" s="177">
        <v>149</v>
      </c>
      <c r="E162" s="185"/>
      <c r="F162" s="185"/>
      <c r="G162" s="183">
        <v>149</v>
      </c>
      <c r="H162" s="185"/>
      <c r="I162" s="185"/>
      <c r="J162" s="236"/>
      <c r="K162" s="186"/>
    </row>
    <row r="163" spans="1:11" s="175" customFormat="1" ht="24" customHeight="1">
      <c r="A163" s="200" t="s">
        <v>424</v>
      </c>
      <c r="B163" s="200" t="s">
        <v>501</v>
      </c>
      <c r="C163" s="176" t="s">
        <v>261</v>
      </c>
      <c r="D163" s="177">
        <v>75</v>
      </c>
      <c r="E163" s="185"/>
      <c r="F163" s="185"/>
      <c r="G163" s="183">
        <v>75</v>
      </c>
      <c r="H163" s="185"/>
      <c r="I163" s="185"/>
      <c r="J163" s="236"/>
      <c r="K163" s="186"/>
    </row>
    <row r="164" spans="1:11" s="175" customFormat="1" ht="24" customHeight="1">
      <c r="A164" s="200" t="s">
        <v>425</v>
      </c>
      <c r="B164" s="200" t="s">
        <v>502</v>
      </c>
      <c r="C164" s="176" t="s">
        <v>261</v>
      </c>
      <c r="D164" s="177">
        <v>2534</v>
      </c>
      <c r="E164" s="185"/>
      <c r="F164" s="185"/>
      <c r="G164" s="183">
        <v>2214</v>
      </c>
      <c r="H164" s="185"/>
      <c r="I164" s="185"/>
      <c r="J164" s="236"/>
      <c r="K164" s="186"/>
    </row>
    <row r="165" spans="1:11" s="175" customFormat="1" ht="24" customHeight="1">
      <c r="A165" s="232" t="s">
        <v>426</v>
      </c>
      <c r="B165" s="200" t="s">
        <v>503</v>
      </c>
      <c r="C165" s="238" t="s">
        <v>261</v>
      </c>
      <c r="D165" s="177">
        <v>200</v>
      </c>
      <c r="E165" s="185"/>
      <c r="F165" s="185"/>
      <c r="G165" s="183">
        <v>200</v>
      </c>
      <c r="H165" s="185"/>
      <c r="I165" s="185"/>
      <c r="J165" s="236"/>
      <c r="K165" s="186"/>
    </row>
    <row r="166" spans="1:11" s="175" customFormat="1" ht="24" customHeight="1">
      <c r="A166" s="233"/>
      <c r="B166" s="200" t="s">
        <v>504</v>
      </c>
      <c r="C166" s="239"/>
      <c r="D166" s="177">
        <v>180</v>
      </c>
      <c r="E166" s="185"/>
      <c r="F166" s="185"/>
      <c r="G166" s="183">
        <v>180</v>
      </c>
      <c r="H166" s="185"/>
      <c r="I166" s="185"/>
      <c r="J166" s="236"/>
      <c r="K166" s="186"/>
    </row>
    <row r="167" spans="1:11" s="175" customFormat="1" ht="24" customHeight="1">
      <c r="A167" s="200" t="s">
        <v>427</v>
      </c>
      <c r="B167" s="200" t="s">
        <v>505</v>
      </c>
      <c r="C167" s="176" t="s">
        <v>261</v>
      </c>
      <c r="D167" s="177">
        <v>3000</v>
      </c>
      <c r="E167" s="185"/>
      <c r="F167" s="185"/>
      <c r="G167" s="183">
        <v>3000</v>
      </c>
      <c r="H167" s="185"/>
      <c r="I167" s="185"/>
      <c r="J167" s="236"/>
      <c r="K167" s="186"/>
    </row>
    <row r="168" spans="1:11" s="175" customFormat="1" ht="24" customHeight="1">
      <c r="A168" s="200" t="s">
        <v>307</v>
      </c>
      <c r="B168" s="200" t="s">
        <v>506</v>
      </c>
      <c r="C168" s="176" t="s">
        <v>261</v>
      </c>
      <c r="D168" s="177">
        <v>698.88</v>
      </c>
      <c r="E168" s="185"/>
      <c r="F168" s="185"/>
      <c r="G168" s="183">
        <v>698.88</v>
      </c>
      <c r="H168" s="185"/>
      <c r="I168" s="185"/>
      <c r="J168" s="236"/>
      <c r="K168" s="186"/>
    </row>
    <row r="169" spans="1:11" s="175" customFormat="1" ht="24" customHeight="1">
      <c r="A169" s="232" t="s">
        <v>428</v>
      </c>
      <c r="B169" s="200" t="s">
        <v>507</v>
      </c>
      <c r="C169" s="238" t="s">
        <v>261</v>
      </c>
      <c r="D169" s="177">
        <v>232</v>
      </c>
      <c r="E169" s="185"/>
      <c r="F169" s="185"/>
      <c r="G169" s="183">
        <v>232</v>
      </c>
      <c r="H169" s="185"/>
      <c r="I169" s="185"/>
      <c r="J169" s="236"/>
      <c r="K169" s="186"/>
    </row>
    <row r="170" spans="1:11" s="175" customFormat="1" ht="24" customHeight="1">
      <c r="A170" s="233"/>
      <c r="B170" s="200" t="s">
        <v>508</v>
      </c>
      <c r="C170" s="239"/>
      <c r="D170" s="177">
        <v>35</v>
      </c>
      <c r="E170" s="185"/>
      <c r="F170" s="185"/>
      <c r="G170" s="183">
        <v>35</v>
      </c>
      <c r="H170" s="185"/>
      <c r="I170" s="185"/>
      <c r="J170" s="236"/>
      <c r="K170" s="186"/>
    </row>
    <row r="171" spans="1:11" s="175" customFormat="1" ht="24" customHeight="1">
      <c r="A171" s="200" t="s">
        <v>273</v>
      </c>
      <c r="B171" s="200" t="s">
        <v>509</v>
      </c>
      <c r="C171" s="176" t="s">
        <v>261</v>
      </c>
      <c r="D171" s="177">
        <v>980</v>
      </c>
      <c r="E171" s="185"/>
      <c r="F171" s="185"/>
      <c r="G171" s="183">
        <v>980</v>
      </c>
      <c r="H171" s="185"/>
      <c r="I171" s="185"/>
      <c r="J171" s="236"/>
      <c r="K171" s="186"/>
    </row>
    <row r="172" spans="1:11" s="175" customFormat="1" ht="24" customHeight="1">
      <c r="A172" s="200" t="s">
        <v>429</v>
      </c>
      <c r="B172" s="200" t="s">
        <v>510</v>
      </c>
      <c r="C172" s="176" t="s">
        <v>261</v>
      </c>
      <c r="D172" s="177">
        <v>200</v>
      </c>
      <c r="E172" s="185"/>
      <c r="F172" s="185"/>
      <c r="G172" s="183">
        <v>200</v>
      </c>
      <c r="H172" s="185"/>
      <c r="I172" s="185"/>
      <c r="J172" s="236"/>
      <c r="K172" s="186"/>
    </row>
    <row r="173" spans="1:11" s="175" customFormat="1" ht="24" customHeight="1">
      <c r="A173" s="232" t="s">
        <v>430</v>
      </c>
      <c r="B173" s="200" t="s">
        <v>279</v>
      </c>
      <c r="C173" s="238" t="s">
        <v>261</v>
      </c>
      <c r="D173" s="177">
        <v>1198.76</v>
      </c>
      <c r="E173" s="185"/>
      <c r="F173" s="185"/>
      <c r="G173" s="183">
        <v>1198.76</v>
      </c>
      <c r="H173" s="185"/>
      <c r="I173" s="185"/>
      <c r="J173" s="236"/>
      <c r="K173" s="186"/>
    </row>
    <row r="174" spans="1:11" s="175" customFormat="1" ht="24" customHeight="1">
      <c r="A174" s="233"/>
      <c r="B174" s="200" t="s">
        <v>511</v>
      </c>
      <c r="C174" s="239"/>
      <c r="D174" s="177">
        <v>311.96</v>
      </c>
      <c r="E174" s="185"/>
      <c r="F174" s="185"/>
      <c r="G174" s="183">
        <v>311.96</v>
      </c>
      <c r="H174" s="185"/>
      <c r="I174" s="185"/>
      <c r="J174" s="236"/>
      <c r="K174" s="186"/>
    </row>
    <row r="175" spans="1:11" s="175" customFormat="1" ht="24" customHeight="1">
      <c r="A175" s="232" t="s">
        <v>431</v>
      </c>
      <c r="B175" s="200" t="s">
        <v>512</v>
      </c>
      <c r="C175" s="238" t="s">
        <v>261</v>
      </c>
      <c r="D175" s="177">
        <v>10</v>
      </c>
      <c r="E175" s="185"/>
      <c r="F175" s="185"/>
      <c r="G175" s="183">
        <v>10</v>
      </c>
      <c r="H175" s="185"/>
      <c r="I175" s="185"/>
      <c r="J175" s="236"/>
      <c r="K175" s="186"/>
    </row>
    <row r="176" spans="1:11" s="175" customFormat="1" ht="24" customHeight="1">
      <c r="A176" s="233"/>
      <c r="B176" s="200" t="s">
        <v>513</v>
      </c>
      <c r="C176" s="239"/>
      <c r="D176" s="177">
        <v>89</v>
      </c>
      <c r="E176" s="185"/>
      <c r="F176" s="185"/>
      <c r="G176" s="183">
        <v>89</v>
      </c>
      <c r="H176" s="185"/>
      <c r="I176" s="185"/>
      <c r="J176" s="236"/>
      <c r="K176" s="186"/>
    </row>
    <row r="177" spans="1:11" s="175" customFormat="1" ht="24" customHeight="1">
      <c r="A177" s="200" t="s">
        <v>432</v>
      </c>
      <c r="B177" s="200" t="s">
        <v>514</v>
      </c>
      <c r="C177" s="176" t="s">
        <v>261</v>
      </c>
      <c r="D177" s="177">
        <v>30</v>
      </c>
      <c r="E177" s="185"/>
      <c r="F177" s="185"/>
      <c r="G177" s="183">
        <v>30</v>
      </c>
      <c r="H177" s="185"/>
      <c r="I177" s="185"/>
      <c r="J177" s="236"/>
      <c r="K177" s="186"/>
    </row>
    <row r="178" spans="1:11" s="175" customFormat="1" ht="24" customHeight="1">
      <c r="A178" s="200" t="s">
        <v>424</v>
      </c>
      <c r="B178" s="200" t="s">
        <v>515</v>
      </c>
      <c r="C178" s="176" t="s">
        <v>261</v>
      </c>
      <c r="D178" s="177">
        <v>165</v>
      </c>
      <c r="E178" s="185"/>
      <c r="F178" s="185"/>
      <c r="G178" s="183">
        <v>165</v>
      </c>
      <c r="H178" s="185"/>
      <c r="I178" s="185"/>
      <c r="J178" s="236"/>
      <c r="K178" s="186"/>
    </row>
    <row r="179" spans="1:11" s="175" customFormat="1" ht="24" customHeight="1">
      <c r="A179" s="200" t="s">
        <v>433</v>
      </c>
      <c r="B179" s="200" t="s">
        <v>516</v>
      </c>
      <c r="C179" s="176" t="s">
        <v>261</v>
      </c>
      <c r="D179" s="177">
        <v>500</v>
      </c>
      <c r="E179" s="185"/>
      <c r="F179" s="185"/>
      <c r="G179" s="183">
        <v>500</v>
      </c>
      <c r="H179" s="185"/>
      <c r="I179" s="185"/>
      <c r="J179" s="236"/>
      <c r="K179" s="186"/>
    </row>
    <row r="180" spans="1:11" s="175" customFormat="1" ht="24" customHeight="1">
      <c r="A180" s="200" t="s">
        <v>429</v>
      </c>
      <c r="B180" s="200" t="s">
        <v>279</v>
      </c>
      <c r="C180" s="176" t="s">
        <v>261</v>
      </c>
      <c r="D180" s="177">
        <v>332</v>
      </c>
      <c r="E180" s="185"/>
      <c r="F180" s="185"/>
      <c r="G180" s="183">
        <v>332</v>
      </c>
      <c r="H180" s="185"/>
      <c r="I180" s="185"/>
      <c r="J180" s="236"/>
      <c r="K180" s="186"/>
    </row>
    <row r="181" spans="1:11" s="175" customFormat="1" ht="24" customHeight="1">
      <c r="A181" s="200" t="s">
        <v>434</v>
      </c>
      <c r="B181" s="200" t="s">
        <v>279</v>
      </c>
      <c r="C181" s="176" t="s">
        <v>261</v>
      </c>
      <c r="D181" s="177">
        <v>394</v>
      </c>
      <c r="E181" s="185"/>
      <c r="F181" s="185"/>
      <c r="G181" s="183">
        <v>394</v>
      </c>
      <c r="H181" s="185"/>
      <c r="I181" s="185"/>
      <c r="J181" s="236"/>
      <c r="K181" s="186"/>
    </row>
    <row r="182" spans="1:11" s="175" customFormat="1" ht="24" customHeight="1">
      <c r="A182" s="200" t="s">
        <v>435</v>
      </c>
      <c r="B182" s="200" t="s">
        <v>517</v>
      </c>
      <c r="C182" s="176" t="s">
        <v>580</v>
      </c>
      <c r="D182" s="177">
        <v>593.45</v>
      </c>
      <c r="E182" s="185"/>
      <c r="F182" s="185"/>
      <c r="G182" s="183">
        <v>330.5</v>
      </c>
      <c r="H182" s="185"/>
      <c r="I182" s="185"/>
      <c r="J182" s="236"/>
      <c r="K182" s="186"/>
    </row>
    <row r="183" spans="1:11" s="175" customFormat="1" ht="24" customHeight="1">
      <c r="A183" s="200" t="s">
        <v>436</v>
      </c>
      <c r="B183" s="200" t="s">
        <v>518</v>
      </c>
      <c r="C183" s="176" t="s">
        <v>261</v>
      </c>
      <c r="D183" s="177">
        <v>2070</v>
      </c>
      <c r="E183" s="185"/>
      <c r="F183" s="185"/>
      <c r="G183" s="183">
        <v>2070</v>
      </c>
      <c r="H183" s="185"/>
      <c r="I183" s="185"/>
      <c r="J183" s="236"/>
      <c r="K183" s="186"/>
    </row>
    <row r="184" spans="1:11" s="175" customFormat="1" ht="24" customHeight="1">
      <c r="A184" s="200" t="s">
        <v>437</v>
      </c>
      <c r="B184" s="200" t="s">
        <v>519</v>
      </c>
      <c r="C184" s="176" t="s">
        <v>580</v>
      </c>
      <c r="D184" s="177">
        <v>572.77</v>
      </c>
      <c r="E184" s="185"/>
      <c r="F184" s="185"/>
      <c r="G184" s="183">
        <v>572.77</v>
      </c>
      <c r="H184" s="185"/>
      <c r="I184" s="185"/>
      <c r="J184" s="236"/>
      <c r="K184" s="186"/>
    </row>
    <row r="185" spans="1:11" s="175" customFormat="1" ht="24" customHeight="1">
      <c r="A185" s="200" t="s">
        <v>438</v>
      </c>
      <c r="B185" s="200" t="s">
        <v>520</v>
      </c>
      <c r="C185" s="176" t="s">
        <v>580</v>
      </c>
      <c r="D185" s="177">
        <v>222</v>
      </c>
      <c r="E185" s="185"/>
      <c r="F185" s="185"/>
      <c r="G185" s="183">
        <v>222</v>
      </c>
      <c r="H185" s="185"/>
      <c r="I185" s="185"/>
      <c r="J185" s="236"/>
      <c r="K185" s="186"/>
    </row>
    <row r="186" spans="1:11" s="175" customFormat="1" ht="24" customHeight="1">
      <c r="A186" s="200" t="s">
        <v>439</v>
      </c>
      <c r="B186" s="200" t="s">
        <v>519</v>
      </c>
      <c r="C186" s="176" t="s">
        <v>580</v>
      </c>
      <c r="D186" s="177">
        <v>759.87</v>
      </c>
      <c r="E186" s="185"/>
      <c r="F186" s="185"/>
      <c r="G186" s="183">
        <v>759.87</v>
      </c>
      <c r="H186" s="185"/>
      <c r="I186" s="185"/>
      <c r="J186" s="236"/>
      <c r="K186" s="186"/>
    </row>
    <row r="187" spans="1:11" s="175" customFormat="1" ht="24" customHeight="1">
      <c r="A187" s="200" t="s">
        <v>440</v>
      </c>
      <c r="B187" s="200" t="s">
        <v>519</v>
      </c>
      <c r="C187" s="176" t="s">
        <v>580</v>
      </c>
      <c r="D187" s="177">
        <v>245.19</v>
      </c>
      <c r="E187" s="185"/>
      <c r="F187" s="185"/>
      <c r="G187" s="183">
        <v>0</v>
      </c>
      <c r="H187" s="185"/>
      <c r="I187" s="185"/>
      <c r="J187" s="236"/>
      <c r="K187" s="186"/>
    </row>
    <row r="188" spans="1:11" s="175" customFormat="1" ht="24" customHeight="1">
      <c r="A188" s="200" t="s">
        <v>440</v>
      </c>
      <c r="B188" s="200" t="s">
        <v>521</v>
      </c>
      <c r="C188" s="176" t="s">
        <v>580</v>
      </c>
      <c r="D188" s="177">
        <v>2436.24</v>
      </c>
      <c r="E188" s="185"/>
      <c r="F188" s="185"/>
      <c r="G188" s="183">
        <v>2436.24</v>
      </c>
      <c r="H188" s="185"/>
      <c r="I188" s="185"/>
      <c r="J188" s="236"/>
      <c r="K188" s="186"/>
    </row>
    <row r="189" spans="1:11" s="175" customFormat="1" ht="24" customHeight="1">
      <c r="A189" s="200" t="s">
        <v>441</v>
      </c>
      <c r="B189" s="200" t="s">
        <v>520</v>
      </c>
      <c r="C189" s="176" t="s">
        <v>580</v>
      </c>
      <c r="D189" s="177">
        <v>195</v>
      </c>
      <c r="E189" s="185"/>
      <c r="F189" s="185"/>
      <c r="G189" s="183">
        <v>195</v>
      </c>
      <c r="H189" s="185"/>
      <c r="I189" s="185"/>
      <c r="J189" s="236"/>
      <c r="K189" s="186"/>
    </row>
    <row r="190" spans="1:11" s="175" customFormat="1" ht="24" customHeight="1">
      <c r="A190" s="200" t="s">
        <v>442</v>
      </c>
      <c r="B190" s="200" t="s">
        <v>522</v>
      </c>
      <c r="C190" s="176" t="s">
        <v>261</v>
      </c>
      <c r="D190" s="177">
        <v>210</v>
      </c>
      <c r="E190" s="185"/>
      <c r="F190" s="185"/>
      <c r="G190" s="183">
        <v>0</v>
      </c>
      <c r="H190" s="185"/>
      <c r="I190" s="185"/>
      <c r="J190" s="236"/>
      <c r="K190" s="186"/>
    </row>
    <row r="191" spans="1:11" s="175" customFormat="1" ht="24" customHeight="1">
      <c r="A191" s="200" t="s">
        <v>443</v>
      </c>
      <c r="B191" s="200" t="s">
        <v>523</v>
      </c>
      <c r="C191" s="176" t="s">
        <v>261</v>
      </c>
      <c r="D191" s="177">
        <v>350</v>
      </c>
      <c r="E191" s="185"/>
      <c r="F191" s="185"/>
      <c r="G191" s="183">
        <v>350</v>
      </c>
      <c r="H191" s="185"/>
      <c r="I191" s="185"/>
      <c r="J191" s="236"/>
      <c r="K191" s="186"/>
    </row>
    <row r="192" spans="1:11" s="175" customFormat="1" ht="24" customHeight="1">
      <c r="A192" s="200" t="s">
        <v>292</v>
      </c>
      <c r="B192" s="200" t="s">
        <v>524</v>
      </c>
      <c r="C192" s="176" t="s">
        <v>261</v>
      </c>
      <c r="D192" s="177">
        <v>12</v>
      </c>
      <c r="E192" s="185"/>
      <c r="F192" s="185"/>
      <c r="G192" s="183">
        <v>12</v>
      </c>
      <c r="H192" s="185"/>
      <c r="I192" s="185"/>
      <c r="J192" s="236"/>
      <c r="K192" s="186"/>
    </row>
    <row r="193" spans="1:11" s="175" customFormat="1" ht="24" customHeight="1">
      <c r="A193" s="200" t="s">
        <v>444</v>
      </c>
      <c r="B193" s="200" t="s">
        <v>525</v>
      </c>
      <c r="C193" s="176" t="s">
        <v>261</v>
      </c>
      <c r="D193" s="177">
        <v>769</v>
      </c>
      <c r="E193" s="185"/>
      <c r="F193" s="185"/>
      <c r="G193" s="183">
        <v>769</v>
      </c>
      <c r="H193" s="185"/>
      <c r="I193" s="185"/>
      <c r="J193" s="236"/>
      <c r="K193" s="186"/>
    </row>
    <row r="194" spans="1:11" s="175" customFormat="1" ht="24" customHeight="1">
      <c r="A194" s="200" t="s">
        <v>445</v>
      </c>
      <c r="B194" s="200" t="s">
        <v>526</v>
      </c>
      <c r="C194" s="176" t="s">
        <v>261</v>
      </c>
      <c r="D194" s="177">
        <v>258</v>
      </c>
      <c r="E194" s="185"/>
      <c r="F194" s="185"/>
      <c r="G194" s="183">
        <v>258</v>
      </c>
      <c r="H194" s="185"/>
      <c r="I194" s="185"/>
      <c r="J194" s="236"/>
      <c r="K194" s="186"/>
    </row>
    <row r="195" spans="1:11" s="175" customFormat="1" ht="24" customHeight="1">
      <c r="A195" s="200" t="s">
        <v>446</v>
      </c>
      <c r="B195" s="200" t="s">
        <v>527</v>
      </c>
      <c r="C195" s="176" t="s">
        <v>261</v>
      </c>
      <c r="D195" s="177">
        <v>1500</v>
      </c>
      <c r="E195" s="185"/>
      <c r="F195" s="185"/>
      <c r="G195" s="183">
        <v>1500</v>
      </c>
      <c r="H195" s="185"/>
      <c r="I195" s="185"/>
      <c r="J195" s="236"/>
      <c r="K195" s="186"/>
    </row>
    <row r="196" spans="1:11" s="175" customFormat="1" ht="24" customHeight="1">
      <c r="A196" s="200" t="s">
        <v>294</v>
      </c>
      <c r="B196" s="200" t="s">
        <v>528</v>
      </c>
      <c r="C196" s="176" t="s">
        <v>261</v>
      </c>
      <c r="D196" s="177">
        <v>72.5</v>
      </c>
      <c r="E196" s="185"/>
      <c r="F196" s="185"/>
      <c r="G196" s="183">
        <v>72.5</v>
      </c>
      <c r="H196" s="185"/>
      <c r="I196" s="185"/>
      <c r="J196" s="236"/>
      <c r="K196" s="186"/>
    </row>
    <row r="197" spans="1:11" s="175" customFormat="1" ht="24" customHeight="1">
      <c r="A197" s="200" t="s">
        <v>359</v>
      </c>
      <c r="B197" s="200" t="s">
        <v>529</v>
      </c>
      <c r="C197" s="176" t="s">
        <v>581</v>
      </c>
      <c r="D197" s="177">
        <v>2000</v>
      </c>
      <c r="E197" s="185"/>
      <c r="F197" s="185"/>
      <c r="G197" s="183">
        <v>0</v>
      </c>
      <c r="H197" s="185"/>
      <c r="I197" s="185"/>
      <c r="J197" s="236"/>
      <c r="K197" s="186"/>
    </row>
    <row r="198" spans="1:11" s="175" customFormat="1" ht="24" customHeight="1">
      <c r="A198" s="200" t="s">
        <v>447</v>
      </c>
      <c r="B198" s="200" t="s">
        <v>530</v>
      </c>
      <c r="C198" s="176" t="s">
        <v>261</v>
      </c>
      <c r="D198" s="177">
        <v>1240</v>
      </c>
      <c r="E198" s="185"/>
      <c r="F198" s="185"/>
      <c r="G198" s="183">
        <v>1240</v>
      </c>
      <c r="H198" s="185"/>
      <c r="I198" s="185"/>
      <c r="J198" s="236"/>
      <c r="K198" s="186"/>
    </row>
    <row r="199" spans="1:11" s="175" customFormat="1" ht="24" customHeight="1">
      <c r="A199" s="200" t="s">
        <v>448</v>
      </c>
      <c r="B199" s="200" t="s">
        <v>531</v>
      </c>
      <c r="C199" s="176" t="s">
        <v>582</v>
      </c>
      <c r="D199" s="177">
        <v>1925</v>
      </c>
      <c r="E199" s="185"/>
      <c r="F199" s="185"/>
      <c r="G199" s="183">
        <v>2075</v>
      </c>
      <c r="H199" s="185"/>
      <c r="I199" s="185"/>
      <c r="J199" s="236"/>
      <c r="K199" s="186"/>
    </row>
    <row r="200" spans="1:11" s="175" customFormat="1" ht="24" customHeight="1">
      <c r="A200" s="200" t="s">
        <v>449</v>
      </c>
      <c r="B200" s="200" t="s">
        <v>532</v>
      </c>
      <c r="C200" s="176" t="s">
        <v>261</v>
      </c>
      <c r="D200" s="177">
        <v>33</v>
      </c>
      <c r="E200" s="185"/>
      <c r="F200" s="185"/>
      <c r="G200" s="183">
        <v>33</v>
      </c>
      <c r="H200" s="185"/>
      <c r="I200" s="185"/>
      <c r="J200" s="236"/>
      <c r="K200" s="186"/>
    </row>
    <row r="201" spans="1:11" s="175" customFormat="1" ht="24" customHeight="1">
      <c r="A201" s="232" t="s">
        <v>450</v>
      </c>
      <c r="B201" s="200" t="s">
        <v>533</v>
      </c>
      <c r="C201" s="238" t="s">
        <v>261</v>
      </c>
      <c r="D201" s="177">
        <v>80</v>
      </c>
      <c r="E201" s="185"/>
      <c r="F201" s="185"/>
      <c r="G201" s="183">
        <v>80</v>
      </c>
      <c r="H201" s="185"/>
      <c r="I201" s="185"/>
      <c r="J201" s="236"/>
      <c r="K201" s="186"/>
    </row>
    <row r="202" spans="1:11" s="175" customFormat="1" ht="24" customHeight="1">
      <c r="A202" s="233"/>
      <c r="B202" s="200" t="s">
        <v>534</v>
      </c>
      <c r="C202" s="239"/>
      <c r="D202" s="177">
        <v>200</v>
      </c>
      <c r="E202" s="185"/>
      <c r="F202" s="185"/>
      <c r="G202" s="183">
        <v>200</v>
      </c>
      <c r="H202" s="185"/>
      <c r="I202" s="185"/>
      <c r="J202" s="236"/>
      <c r="K202" s="186"/>
    </row>
    <row r="203" spans="1:11" s="175" customFormat="1" ht="24" customHeight="1">
      <c r="A203" s="200" t="s">
        <v>288</v>
      </c>
      <c r="B203" s="200" t="s">
        <v>535</v>
      </c>
      <c r="C203" s="176" t="s">
        <v>261</v>
      </c>
      <c r="D203" s="177">
        <v>30</v>
      </c>
      <c r="E203" s="185"/>
      <c r="F203" s="185"/>
      <c r="G203" s="183">
        <v>30</v>
      </c>
      <c r="H203" s="185"/>
      <c r="I203" s="185"/>
      <c r="J203" s="236"/>
      <c r="K203" s="186"/>
    </row>
    <row r="204" spans="1:11" s="175" customFormat="1" ht="24" customHeight="1">
      <c r="A204" s="200" t="s">
        <v>451</v>
      </c>
      <c r="B204" s="200" t="s">
        <v>536</v>
      </c>
      <c r="C204" s="176" t="s">
        <v>261</v>
      </c>
      <c r="D204" s="177">
        <v>1464</v>
      </c>
      <c r="E204" s="185"/>
      <c r="F204" s="185"/>
      <c r="G204" s="183">
        <v>15</v>
      </c>
      <c r="H204" s="185"/>
      <c r="I204" s="185"/>
      <c r="J204" s="236"/>
      <c r="K204" s="186"/>
    </row>
    <row r="205" spans="1:11" s="175" customFormat="1" ht="24" customHeight="1">
      <c r="A205" s="200" t="s">
        <v>452</v>
      </c>
      <c r="B205" s="200" t="s">
        <v>537</v>
      </c>
      <c r="C205" s="176" t="s">
        <v>261</v>
      </c>
      <c r="D205" s="177">
        <v>168</v>
      </c>
      <c r="E205" s="185"/>
      <c r="F205" s="185"/>
      <c r="G205" s="183">
        <v>168</v>
      </c>
      <c r="H205" s="185"/>
      <c r="I205" s="185"/>
      <c r="J205" s="236"/>
      <c r="K205" s="186"/>
    </row>
    <row r="206" spans="1:11" s="175" customFormat="1" ht="24" customHeight="1">
      <c r="A206" s="200" t="s">
        <v>453</v>
      </c>
      <c r="B206" s="200" t="s">
        <v>538</v>
      </c>
      <c r="C206" s="176" t="s">
        <v>261</v>
      </c>
      <c r="D206" s="177">
        <v>20</v>
      </c>
      <c r="E206" s="185"/>
      <c r="F206" s="185"/>
      <c r="G206" s="183">
        <v>20</v>
      </c>
      <c r="H206" s="185"/>
      <c r="I206" s="185"/>
      <c r="J206" s="236"/>
      <c r="K206" s="186"/>
    </row>
    <row r="207" spans="1:11" s="175" customFormat="1" ht="24" customHeight="1">
      <c r="A207" s="200" t="s">
        <v>454</v>
      </c>
      <c r="B207" s="200" t="s">
        <v>539</v>
      </c>
      <c r="C207" s="176" t="s">
        <v>583</v>
      </c>
      <c r="D207" s="177">
        <v>50</v>
      </c>
      <c r="E207" s="185"/>
      <c r="F207" s="185"/>
      <c r="G207" s="183">
        <v>50</v>
      </c>
      <c r="H207" s="185"/>
      <c r="I207" s="185"/>
      <c r="J207" s="236"/>
      <c r="K207" s="186"/>
    </row>
    <row r="208" spans="1:11" s="175" customFormat="1" ht="24" customHeight="1">
      <c r="A208" s="200" t="s">
        <v>454</v>
      </c>
      <c r="B208" s="200" t="s">
        <v>539</v>
      </c>
      <c r="C208" s="176" t="s">
        <v>583</v>
      </c>
      <c r="D208" s="177">
        <v>50</v>
      </c>
      <c r="E208" s="185"/>
      <c r="F208" s="185"/>
      <c r="G208" s="183">
        <v>50</v>
      </c>
      <c r="H208" s="185"/>
      <c r="I208" s="185"/>
      <c r="J208" s="236"/>
      <c r="K208" s="186"/>
    </row>
    <row r="209" spans="1:11" s="175" customFormat="1" ht="24" customHeight="1">
      <c r="A209" s="200" t="s">
        <v>292</v>
      </c>
      <c r="B209" s="200" t="s">
        <v>540</v>
      </c>
      <c r="C209" s="176" t="s">
        <v>261</v>
      </c>
      <c r="D209" s="177">
        <v>147.9</v>
      </c>
      <c r="E209" s="185"/>
      <c r="F209" s="185"/>
      <c r="G209" s="183">
        <v>147.9</v>
      </c>
      <c r="H209" s="185"/>
      <c r="I209" s="185"/>
      <c r="J209" s="236"/>
      <c r="K209" s="186"/>
    </row>
    <row r="210" spans="1:11" s="175" customFormat="1" ht="24" customHeight="1">
      <c r="A210" s="232" t="s">
        <v>292</v>
      </c>
      <c r="B210" s="200" t="s">
        <v>541</v>
      </c>
      <c r="C210" s="238" t="s">
        <v>261</v>
      </c>
      <c r="D210" s="177">
        <v>3.5</v>
      </c>
      <c r="E210" s="185"/>
      <c r="F210" s="185"/>
      <c r="G210" s="183">
        <v>3.5</v>
      </c>
      <c r="H210" s="185"/>
      <c r="I210" s="185"/>
      <c r="J210" s="236"/>
      <c r="K210" s="186"/>
    </row>
    <row r="211" spans="1:11" s="175" customFormat="1" ht="24" customHeight="1">
      <c r="A211" s="234"/>
      <c r="B211" s="200" t="s">
        <v>293</v>
      </c>
      <c r="C211" s="242"/>
      <c r="D211" s="177">
        <v>42.5</v>
      </c>
      <c r="E211" s="185"/>
      <c r="F211" s="185"/>
      <c r="G211" s="183">
        <v>42.5</v>
      </c>
      <c r="H211" s="185"/>
      <c r="I211" s="185"/>
      <c r="J211" s="236"/>
      <c r="K211" s="186"/>
    </row>
    <row r="212" spans="1:11" s="175" customFormat="1" ht="24" customHeight="1">
      <c r="A212" s="234"/>
      <c r="B212" s="200" t="s">
        <v>542</v>
      </c>
      <c r="C212" s="242"/>
      <c r="D212" s="177">
        <v>70</v>
      </c>
      <c r="E212" s="185"/>
      <c r="F212" s="185"/>
      <c r="G212" s="183">
        <v>70</v>
      </c>
      <c r="H212" s="185"/>
      <c r="I212" s="185"/>
      <c r="J212" s="236"/>
      <c r="K212" s="186"/>
    </row>
    <row r="213" spans="1:11" s="175" customFormat="1" ht="24" customHeight="1">
      <c r="A213" s="234"/>
      <c r="B213" s="200" t="s">
        <v>543</v>
      </c>
      <c r="C213" s="242"/>
      <c r="D213" s="177">
        <v>6.5</v>
      </c>
      <c r="E213" s="185"/>
      <c r="F213" s="185"/>
      <c r="G213" s="183">
        <v>6.5</v>
      </c>
      <c r="H213" s="185"/>
      <c r="I213" s="185"/>
      <c r="J213" s="236"/>
      <c r="K213" s="186"/>
    </row>
    <row r="214" spans="1:11" ht="24" customHeight="1">
      <c r="A214" s="234"/>
      <c r="B214" s="200" t="s">
        <v>544</v>
      </c>
      <c r="C214" s="242"/>
      <c r="D214" s="177">
        <v>98</v>
      </c>
      <c r="E214" s="189"/>
      <c r="F214" s="189"/>
      <c r="G214" s="183">
        <v>98</v>
      </c>
      <c r="H214" s="189"/>
      <c r="I214" s="189"/>
      <c r="J214" s="236"/>
      <c r="K214" s="190"/>
    </row>
    <row r="215" spans="1:11" ht="24" customHeight="1">
      <c r="A215" s="233"/>
      <c r="B215" s="200" t="s">
        <v>513</v>
      </c>
      <c r="C215" s="239"/>
      <c r="D215" s="177">
        <v>45.5</v>
      </c>
      <c r="E215" s="189"/>
      <c r="F215" s="189"/>
      <c r="G215" s="183">
        <v>42.5</v>
      </c>
      <c r="H215" s="189"/>
      <c r="I215" s="189"/>
      <c r="J215" s="236"/>
      <c r="K215" s="190"/>
    </row>
    <row r="216" spans="1:11" ht="24" customHeight="1">
      <c r="A216" s="200" t="s">
        <v>455</v>
      </c>
      <c r="B216" s="200" t="s">
        <v>545</v>
      </c>
      <c r="C216" s="176" t="s">
        <v>261</v>
      </c>
      <c r="D216" s="177">
        <v>170</v>
      </c>
      <c r="E216" s="189"/>
      <c r="F216" s="189"/>
      <c r="G216" s="183">
        <v>170</v>
      </c>
      <c r="H216" s="189"/>
      <c r="I216" s="189"/>
      <c r="J216" s="236"/>
      <c r="K216" s="190"/>
    </row>
    <row r="217" spans="1:11" ht="24" customHeight="1">
      <c r="A217" s="200" t="s">
        <v>456</v>
      </c>
      <c r="B217" s="200" t="s">
        <v>546</v>
      </c>
      <c r="C217" s="176" t="s">
        <v>261</v>
      </c>
      <c r="D217" s="177">
        <v>124</v>
      </c>
      <c r="E217" s="189"/>
      <c r="F217" s="189"/>
      <c r="G217" s="183">
        <v>124</v>
      </c>
      <c r="H217" s="189"/>
      <c r="I217" s="189"/>
      <c r="J217" s="236"/>
      <c r="K217" s="190"/>
    </row>
    <row r="218" spans="1:11" ht="24" customHeight="1">
      <c r="A218" s="200" t="s">
        <v>457</v>
      </c>
      <c r="B218" s="200" t="s">
        <v>263</v>
      </c>
      <c r="C218" s="176" t="s">
        <v>579</v>
      </c>
      <c r="D218" s="177">
        <v>600</v>
      </c>
      <c r="E218" s="189"/>
      <c r="F218" s="189"/>
      <c r="G218" s="183">
        <v>600</v>
      </c>
      <c r="H218" s="189"/>
      <c r="I218" s="189"/>
      <c r="J218" s="236"/>
      <c r="K218" s="190"/>
    </row>
    <row r="219" spans="1:11" ht="24" customHeight="1">
      <c r="A219" s="200" t="s">
        <v>458</v>
      </c>
      <c r="B219" s="200" t="s">
        <v>507</v>
      </c>
      <c r="C219" s="176" t="s">
        <v>261</v>
      </c>
      <c r="D219" s="177">
        <v>240</v>
      </c>
      <c r="E219" s="189"/>
      <c r="F219" s="189"/>
      <c r="G219" s="183">
        <v>240</v>
      </c>
      <c r="H219" s="189"/>
      <c r="I219" s="189"/>
      <c r="J219" s="236"/>
      <c r="K219" s="190"/>
    </row>
    <row r="220" spans="1:11" ht="24" customHeight="1">
      <c r="A220" s="200" t="s">
        <v>456</v>
      </c>
      <c r="B220" s="200" t="s">
        <v>547</v>
      </c>
      <c r="C220" s="176" t="s">
        <v>261</v>
      </c>
      <c r="D220" s="177">
        <v>35</v>
      </c>
      <c r="E220" s="189"/>
      <c r="F220" s="189"/>
      <c r="G220" s="183">
        <v>35</v>
      </c>
      <c r="H220" s="189"/>
      <c r="I220" s="189"/>
      <c r="J220" s="236"/>
      <c r="K220" s="190"/>
    </row>
    <row r="221" spans="1:11" ht="24" customHeight="1">
      <c r="A221" s="232" t="s">
        <v>459</v>
      </c>
      <c r="B221" s="200" t="s">
        <v>548</v>
      </c>
      <c r="C221" s="238" t="s">
        <v>579</v>
      </c>
      <c r="D221" s="177">
        <v>263.9</v>
      </c>
      <c r="E221" s="189"/>
      <c r="F221" s="189"/>
      <c r="G221" s="183">
        <v>263.9</v>
      </c>
      <c r="H221" s="189"/>
      <c r="I221" s="189"/>
      <c r="J221" s="236"/>
      <c r="K221" s="190"/>
    </row>
    <row r="222" spans="1:11" ht="24" customHeight="1">
      <c r="A222" s="233"/>
      <c r="B222" s="200" t="s">
        <v>549</v>
      </c>
      <c r="C222" s="239"/>
      <c r="D222" s="177">
        <v>581</v>
      </c>
      <c r="E222" s="189"/>
      <c r="F222" s="189"/>
      <c r="G222" s="183">
        <v>581</v>
      </c>
      <c r="H222" s="189"/>
      <c r="I222" s="189"/>
      <c r="J222" s="236"/>
      <c r="K222" s="190"/>
    </row>
    <row r="223" spans="1:11" ht="24" customHeight="1">
      <c r="A223" s="200" t="s">
        <v>428</v>
      </c>
      <c r="B223" s="200" t="s">
        <v>507</v>
      </c>
      <c r="C223" s="176" t="s">
        <v>261</v>
      </c>
      <c r="D223" s="177">
        <v>140</v>
      </c>
      <c r="E223" s="189"/>
      <c r="F223" s="189"/>
      <c r="G223" s="183">
        <v>140</v>
      </c>
      <c r="H223" s="189"/>
      <c r="I223" s="189"/>
      <c r="J223" s="236"/>
      <c r="K223" s="190"/>
    </row>
    <row r="224" spans="1:11" ht="24" customHeight="1">
      <c r="A224" s="200" t="s">
        <v>460</v>
      </c>
      <c r="B224" s="200" t="s">
        <v>550</v>
      </c>
      <c r="C224" s="176" t="s">
        <v>261</v>
      </c>
      <c r="D224" s="177">
        <v>130</v>
      </c>
      <c r="E224" s="189"/>
      <c r="F224" s="189"/>
      <c r="G224" s="183">
        <v>130</v>
      </c>
      <c r="H224" s="189"/>
      <c r="I224" s="189"/>
      <c r="J224" s="236"/>
      <c r="K224" s="190"/>
    </row>
    <row r="225" spans="1:11" ht="24" customHeight="1">
      <c r="A225" s="200" t="s">
        <v>461</v>
      </c>
      <c r="B225" s="200" t="s">
        <v>551</v>
      </c>
      <c r="C225" s="176" t="s">
        <v>579</v>
      </c>
      <c r="D225" s="177">
        <v>600</v>
      </c>
      <c r="E225" s="189"/>
      <c r="F225" s="189"/>
      <c r="G225" s="183">
        <v>600</v>
      </c>
      <c r="H225" s="189"/>
      <c r="I225" s="189"/>
      <c r="J225" s="236"/>
      <c r="K225" s="190"/>
    </row>
    <row r="226" spans="1:11" ht="24" customHeight="1">
      <c r="A226" s="200" t="s">
        <v>462</v>
      </c>
      <c r="B226" s="200" t="s">
        <v>552</v>
      </c>
      <c r="C226" s="176" t="s">
        <v>261</v>
      </c>
      <c r="D226" s="177">
        <v>234</v>
      </c>
      <c r="E226" s="189"/>
      <c r="F226" s="189"/>
      <c r="G226" s="183">
        <v>234</v>
      </c>
      <c r="H226" s="189"/>
      <c r="I226" s="189"/>
      <c r="J226" s="236"/>
      <c r="K226" s="190"/>
    </row>
    <row r="227" spans="1:11" ht="24" customHeight="1">
      <c r="A227" s="200" t="s">
        <v>463</v>
      </c>
      <c r="B227" s="200" t="s">
        <v>263</v>
      </c>
      <c r="C227" s="176" t="s">
        <v>579</v>
      </c>
      <c r="D227" s="177">
        <v>2360</v>
      </c>
      <c r="E227" s="189"/>
      <c r="F227" s="189"/>
      <c r="G227" s="183">
        <v>2360</v>
      </c>
      <c r="H227" s="189"/>
      <c r="I227" s="189"/>
      <c r="J227" s="236"/>
      <c r="K227" s="190"/>
    </row>
    <row r="228" spans="1:11" ht="24" customHeight="1">
      <c r="A228" s="200" t="s">
        <v>464</v>
      </c>
      <c r="B228" s="200" t="s">
        <v>553</v>
      </c>
      <c r="C228" s="176" t="s">
        <v>584</v>
      </c>
      <c r="D228" s="177">
        <v>42262.02</v>
      </c>
      <c r="E228" s="189"/>
      <c r="F228" s="189"/>
      <c r="G228" s="183">
        <v>38624.69</v>
      </c>
      <c r="H228" s="189"/>
      <c r="I228" s="189"/>
      <c r="J228" s="236"/>
      <c r="K228" s="190"/>
    </row>
    <row r="229" spans="1:11" ht="24" customHeight="1">
      <c r="A229" s="200" t="s">
        <v>465</v>
      </c>
      <c r="B229" s="206" t="s">
        <v>600</v>
      </c>
      <c r="C229" s="176" t="s">
        <v>581</v>
      </c>
      <c r="D229" s="177">
        <v>24000</v>
      </c>
      <c r="E229" s="189"/>
      <c r="F229" s="189"/>
      <c r="G229" s="183">
        <v>0</v>
      </c>
      <c r="H229" s="189"/>
      <c r="I229" s="189"/>
      <c r="J229" s="236"/>
      <c r="K229" s="190"/>
    </row>
    <row r="230" spans="1:11" ht="24" customHeight="1">
      <c r="A230" s="200" t="s">
        <v>466</v>
      </c>
      <c r="B230" s="200" t="s">
        <v>263</v>
      </c>
      <c r="C230" s="176" t="s">
        <v>579</v>
      </c>
      <c r="D230" s="177">
        <v>25466.76</v>
      </c>
      <c r="E230" s="189"/>
      <c r="F230" s="189"/>
      <c r="G230" s="183">
        <v>0</v>
      </c>
      <c r="H230" s="189"/>
      <c r="I230" s="189"/>
      <c r="J230" s="236"/>
      <c r="K230" s="190"/>
    </row>
    <row r="231" spans="1:11" ht="24" customHeight="1">
      <c r="A231" s="232" t="s">
        <v>467</v>
      </c>
      <c r="B231" s="200" t="s">
        <v>554</v>
      </c>
      <c r="C231" s="238" t="s">
        <v>581</v>
      </c>
      <c r="D231" s="177">
        <v>7532</v>
      </c>
      <c r="E231" s="189"/>
      <c r="F231" s="189"/>
      <c r="G231" s="183">
        <v>0</v>
      </c>
      <c r="H231" s="189"/>
      <c r="I231" s="189"/>
      <c r="J231" s="236"/>
      <c r="K231" s="190"/>
    </row>
    <row r="232" spans="1:11" ht="24" customHeight="1">
      <c r="A232" s="233"/>
      <c r="B232" s="200" t="s">
        <v>529</v>
      </c>
      <c r="C232" s="239"/>
      <c r="D232" s="177">
        <v>36000</v>
      </c>
      <c r="E232" s="189"/>
      <c r="F232" s="189"/>
      <c r="G232" s="183">
        <v>0</v>
      </c>
      <c r="H232" s="189"/>
      <c r="I232" s="189"/>
      <c r="J232" s="236"/>
      <c r="K232" s="190"/>
    </row>
    <row r="233" spans="1:11" ht="24" customHeight="1">
      <c r="A233" s="232" t="s">
        <v>335</v>
      </c>
      <c r="B233" s="200" t="s">
        <v>503</v>
      </c>
      <c r="C233" s="238" t="s">
        <v>261</v>
      </c>
      <c r="D233" s="177">
        <v>416</v>
      </c>
      <c r="E233" s="189"/>
      <c r="F233" s="189"/>
      <c r="G233" s="183">
        <v>416</v>
      </c>
      <c r="H233" s="189"/>
      <c r="I233" s="189"/>
      <c r="J233" s="236"/>
      <c r="K233" s="190"/>
    </row>
    <row r="234" spans="1:11" ht="24" customHeight="1">
      <c r="A234" s="233"/>
      <c r="B234" s="200" t="s">
        <v>555</v>
      </c>
      <c r="C234" s="239"/>
      <c r="D234" s="177">
        <v>1272</v>
      </c>
      <c r="E234" s="189"/>
      <c r="F234" s="189"/>
      <c r="G234" s="183">
        <v>1272</v>
      </c>
      <c r="H234" s="189"/>
      <c r="I234" s="189"/>
      <c r="J234" s="236"/>
      <c r="K234" s="190"/>
    </row>
    <row r="235" spans="1:11" ht="24" customHeight="1">
      <c r="A235" s="200" t="s">
        <v>426</v>
      </c>
      <c r="B235" s="200" t="s">
        <v>556</v>
      </c>
      <c r="C235" s="176" t="s">
        <v>261</v>
      </c>
      <c r="D235" s="177">
        <v>110</v>
      </c>
      <c r="E235" s="189"/>
      <c r="F235" s="189"/>
      <c r="G235" s="183">
        <v>110</v>
      </c>
      <c r="H235" s="189"/>
      <c r="I235" s="189"/>
      <c r="J235" s="236"/>
      <c r="K235" s="190"/>
    </row>
    <row r="236" spans="1:11" ht="24" customHeight="1">
      <c r="A236" s="200" t="s">
        <v>379</v>
      </c>
      <c r="B236" s="200" t="s">
        <v>557</v>
      </c>
      <c r="C236" s="176" t="s">
        <v>581</v>
      </c>
      <c r="D236" s="177">
        <v>47200</v>
      </c>
      <c r="E236" s="189"/>
      <c r="F236" s="189"/>
      <c r="G236" s="183">
        <v>0</v>
      </c>
      <c r="H236" s="189"/>
      <c r="I236" s="189"/>
      <c r="J236" s="236"/>
      <c r="K236" s="190"/>
    </row>
    <row r="237" spans="1:11" ht="24" customHeight="1">
      <c r="A237" s="200" t="s">
        <v>468</v>
      </c>
      <c r="B237" s="200" t="s">
        <v>558</v>
      </c>
      <c r="C237" s="176" t="s">
        <v>581</v>
      </c>
      <c r="D237" s="177">
        <v>52800</v>
      </c>
      <c r="E237" s="189"/>
      <c r="F237" s="189"/>
      <c r="G237" s="183">
        <v>52488.26</v>
      </c>
      <c r="H237" s="189"/>
      <c r="I237" s="189"/>
      <c r="J237" s="236"/>
      <c r="K237" s="190"/>
    </row>
    <row r="238" spans="1:11" ht="24" customHeight="1">
      <c r="A238" s="200" t="s">
        <v>366</v>
      </c>
      <c r="B238" s="200" t="s">
        <v>559</v>
      </c>
      <c r="C238" s="176" t="s">
        <v>261</v>
      </c>
      <c r="D238" s="177">
        <v>2470</v>
      </c>
      <c r="E238" s="189"/>
      <c r="F238" s="189"/>
      <c r="G238" s="183">
        <v>2470</v>
      </c>
      <c r="H238" s="189"/>
      <c r="I238" s="189"/>
      <c r="J238" s="236"/>
      <c r="K238" s="190"/>
    </row>
    <row r="239" spans="1:11" ht="24" customHeight="1">
      <c r="A239" s="232" t="s">
        <v>469</v>
      </c>
      <c r="B239" s="200" t="s">
        <v>392</v>
      </c>
      <c r="C239" s="238" t="s">
        <v>261</v>
      </c>
      <c r="D239" s="177">
        <v>56</v>
      </c>
      <c r="E239" s="189"/>
      <c r="F239" s="189"/>
      <c r="G239" s="183">
        <v>83</v>
      </c>
      <c r="H239" s="189"/>
      <c r="I239" s="189"/>
      <c r="J239" s="236"/>
      <c r="K239" s="190"/>
    </row>
    <row r="240" spans="1:11" ht="24" customHeight="1">
      <c r="A240" s="233"/>
      <c r="B240" s="200" t="s">
        <v>560</v>
      </c>
      <c r="C240" s="239"/>
      <c r="D240" s="177">
        <v>27</v>
      </c>
      <c r="E240" s="189"/>
      <c r="F240" s="189"/>
      <c r="G240" s="183">
        <v>0</v>
      </c>
      <c r="H240" s="189"/>
      <c r="I240" s="189"/>
      <c r="J240" s="236"/>
      <c r="K240" s="190"/>
    </row>
    <row r="241" spans="1:11" ht="24" customHeight="1">
      <c r="A241" s="200" t="s">
        <v>470</v>
      </c>
      <c r="B241" s="200" t="s">
        <v>561</v>
      </c>
      <c r="C241" s="176" t="s">
        <v>261</v>
      </c>
      <c r="D241" s="177">
        <v>1320</v>
      </c>
      <c r="E241" s="189"/>
      <c r="F241" s="189"/>
      <c r="G241" s="183">
        <v>0</v>
      </c>
      <c r="H241" s="189"/>
      <c r="I241" s="189"/>
      <c r="J241" s="236"/>
      <c r="K241" s="190"/>
    </row>
    <row r="242" spans="1:11" ht="24" customHeight="1">
      <c r="A242" s="200" t="s">
        <v>471</v>
      </c>
      <c r="B242" s="200" t="s">
        <v>562</v>
      </c>
      <c r="C242" s="176" t="s">
        <v>261</v>
      </c>
      <c r="D242" s="177">
        <v>50</v>
      </c>
      <c r="E242" s="189"/>
      <c r="F242" s="189"/>
      <c r="G242" s="183">
        <v>50</v>
      </c>
      <c r="H242" s="189"/>
      <c r="I242" s="189"/>
      <c r="J242" s="236"/>
      <c r="K242" s="190"/>
    </row>
    <row r="243" spans="1:11" ht="24" customHeight="1">
      <c r="A243" s="203" t="s">
        <v>288</v>
      </c>
      <c r="B243" s="200" t="s">
        <v>535</v>
      </c>
      <c r="C243" s="176" t="s">
        <v>261</v>
      </c>
      <c r="D243" s="177">
        <v>15</v>
      </c>
      <c r="E243" s="189"/>
      <c r="F243" s="189"/>
      <c r="G243" s="183">
        <v>15</v>
      </c>
      <c r="H243" s="189"/>
      <c r="I243" s="189"/>
      <c r="J243" s="236"/>
      <c r="K243" s="190"/>
    </row>
    <row r="244" spans="1:11" ht="24" customHeight="1">
      <c r="A244" s="203" t="s">
        <v>472</v>
      </c>
      <c r="B244" s="200" t="s">
        <v>563</v>
      </c>
      <c r="C244" s="176" t="s">
        <v>581</v>
      </c>
      <c r="D244" s="177">
        <v>16200</v>
      </c>
      <c r="E244" s="189"/>
      <c r="F244" s="189"/>
      <c r="G244" s="183">
        <v>4711.66</v>
      </c>
      <c r="H244" s="189"/>
      <c r="I244" s="189"/>
      <c r="J244" s="236"/>
      <c r="K244" s="190"/>
    </row>
    <row r="245" spans="1:11" ht="24" customHeight="1">
      <c r="A245" s="200" t="s">
        <v>472</v>
      </c>
      <c r="B245" s="200" t="s">
        <v>314</v>
      </c>
      <c r="C245" s="176" t="s">
        <v>581</v>
      </c>
      <c r="D245" s="177">
        <v>9800</v>
      </c>
      <c r="E245" s="189"/>
      <c r="F245" s="189"/>
      <c r="G245" s="183">
        <v>6992</v>
      </c>
      <c r="H245" s="189"/>
      <c r="I245" s="189"/>
      <c r="J245" s="236"/>
      <c r="K245" s="190"/>
    </row>
    <row r="246" spans="1:11" ht="24" customHeight="1">
      <c r="A246" s="200" t="s">
        <v>472</v>
      </c>
      <c r="B246" s="200" t="s">
        <v>329</v>
      </c>
      <c r="C246" s="176" t="s">
        <v>581</v>
      </c>
      <c r="D246" s="177">
        <v>1450</v>
      </c>
      <c r="E246" s="189"/>
      <c r="F246" s="189"/>
      <c r="G246" s="183">
        <v>1090.9</v>
      </c>
      <c r="H246" s="189"/>
      <c r="I246" s="189"/>
      <c r="J246" s="236"/>
      <c r="K246" s="190"/>
    </row>
    <row r="247" spans="1:11" ht="24" customHeight="1">
      <c r="A247" s="200" t="s">
        <v>472</v>
      </c>
      <c r="B247" s="200" t="s">
        <v>564</v>
      </c>
      <c r="C247" s="176" t="s">
        <v>581</v>
      </c>
      <c r="D247" s="177">
        <v>11400</v>
      </c>
      <c r="E247" s="189"/>
      <c r="F247" s="189"/>
      <c r="G247" s="183">
        <v>7328.59</v>
      </c>
      <c r="H247" s="189"/>
      <c r="I247" s="189"/>
      <c r="J247" s="236"/>
      <c r="K247" s="190"/>
    </row>
    <row r="248" spans="1:11" ht="24" customHeight="1">
      <c r="A248" s="200" t="s">
        <v>473</v>
      </c>
      <c r="B248" s="200" t="s">
        <v>565</v>
      </c>
      <c r="C248" s="176" t="s">
        <v>581</v>
      </c>
      <c r="D248" s="177">
        <v>12100</v>
      </c>
      <c r="E248" s="189"/>
      <c r="F248" s="189"/>
      <c r="G248" s="183">
        <v>3383</v>
      </c>
      <c r="H248" s="189"/>
      <c r="I248" s="189"/>
      <c r="J248" s="236"/>
      <c r="K248" s="190"/>
    </row>
    <row r="249" spans="1:11" ht="24" customHeight="1">
      <c r="A249" s="200" t="s">
        <v>473</v>
      </c>
      <c r="B249" s="200" t="s">
        <v>566</v>
      </c>
      <c r="C249" s="176" t="s">
        <v>261</v>
      </c>
      <c r="D249" s="177">
        <v>2470</v>
      </c>
      <c r="E249" s="189"/>
      <c r="F249" s="189"/>
      <c r="G249" s="183">
        <v>290580</v>
      </c>
      <c r="H249" s="189"/>
      <c r="I249" s="189"/>
      <c r="J249" s="236"/>
      <c r="K249" s="190"/>
    </row>
    <row r="250" spans="1:11" ht="24" customHeight="1">
      <c r="A250" s="200" t="s">
        <v>473</v>
      </c>
      <c r="B250" s="200" t="s">
        <v>337</v>
      </c>
      <c r="C250" s="176" t="s">
        <v>261</v>
      </c>
      <c r="D250" s="177">
        <v>870</v>
      </c>
      <c r="E250" s="189"/>
      <c r="F250" s="189"/>
      <c r="G250" s="183">
        <v>248</v>
      </c>
      <c r="H250" s="189"/>
      <c r="I250" s="189"/>
      <c r="J250" s="236"/>
      <c r="K250" s="190"/>
    </row>
    <row r="251" spans="1:11" ht="24" customHeight="1">
      <c r="A251" s="200" t="s">
        <v>473</v>
      </c>
      <c r="B251" s="200" t="s">
        <v>347</v>
      </c>
      <c r="C251" s="176" t="s">
        <v>261</v>
      </c>
      <c r="D251" s="177">
        <v>999</v>
      </c>
      <c r="E251" s="189"/>
      <c r="F251" s="189"/>
      <c r="G251" s="183">
        <v>600</v>
      </c>
      <c r="H251" s="189"/>
      <c r="I251" s="189"/>
      <c r="J251" s="236"/>
      <c r="K251" s="190"/>
    </row>
    <row r="252" spans="1:11" ht="24" customHeight="1">
      <c r="A252" s="232" t="s">
        <v>474</v>
      </c>
      <c r="B252" s="232" t="s">
        <v>567</v>
      </c>
      <c r="C252" s="238" t="s">
        <v>578</v>
      </c>
      <c r="D252" s="177">
        <v>174436</v>
      </c>
      <c r="E252" s="189"/>
      <c r="F252" s="189"/>
      <c r="G252" s="183">
        <v>174436</v>
      </c>
      <c r="H252" s="189"/>
      <c r="I252" s="189"/>
      <c r="J252" s="236"/>
      <c r="K252" s="190"/>
    </row>
    <row r="253" spans="1:11" ht="24" customHeight="1">
      <c r="A253" s="233"/>
      <c r="B253" s="233"/>
      <c r="C253" s="239"/>
      <c r="D253" s="177">
        <v>29940</v>
      </c>
      <c r="E253" s="189"/>
      <c r="F253" s="189"/>
      <c r="G253" s="183">
        <v>29940</v>
      </c>
      <c r="H253" s="189"/>
      <c r="I253" s="189"/>
      <c r="J253" s="236"/>
      <c r="K253" s="190"/>
    </row>
    <row r="254" spans="1:11" ht="24" customHeight="1">
      <c r="A254" s="200" t="s">
        <v>472</v>
      </c>
      <c r="B254" s="200" t="s">
        <v>568</v>
      </c>
      <c r="C254" s="176" t="s">
        <v>581</v>
      </c>
      <c r="D254" s="177">
        <v>16100</v>
      </c>
      <c r="E254" s="189"/>
      <c r="F254" s="189"/>
      <c r="G254" s="183">
        <v>2942.63</v>
      </c>
      <c r="H254" s="189"/>
      <c r="I254" s="189"/>
      <c r="J254" s="236"/>
      <c r="K254" s="190"/>
    </row>
    <row r="255" spans="1:11" ht="24" customHeight="1">
      <c r="A255" s="200" t="s">
        <v>472</v>
      </c>
      <c r="B255" s="200" t="s">
        <v>569</v>
      </c>
      <c r="C255" s="176" t="s">
        <v>581</v>
      </c>
      <c r="D255" s="177">
        <v>4080</v>
      </c>
      <c r="E255" s="189"/>
      <c r="F255" s="189"/>
      <c r="G255" s="183">
        <v>2148</v>
      </c>
      <c r="H255" s="189"/>
      <c r="I255" s="189"/>
      <c r="J255" s="236"/>
      <c r="K255" s="190"/>
    </row>
    <row r="256" spans="1:11" ht="24" customHeight="1">
      <c r="A256" s="200" t="s">
        <v>472</v>
      </c>
      <c r="B256" s="200" t="s">
        <v>326</v>
      </c>
      <c r="C256" s="176" t="s">
        <v>581</v>
      </c>
      <c r="D256" s="177">
        <v>12799</v>
      </c>
      <c r="E256" s="189"/>
      <c r="F256" s="189"/>
      <c r="G256" s="183">
        <v>3531.98</v>
      </c>
      <c r="H256" s="189"/>
      <c r="I256" s="189"/>
      <c r="J256" s="236"/>
      <c r="K256" s="190"/>
    </row>
    <row r="257" spans="1:11" ht="24" customHeight="1">
      <c r="A257" s="200" t="s">
        <v>391</v>
      </c>
      <c r="B257" s="200" t="s">
        <v>570</v>
      </c>
      <c r="C257" s="176" t="s">
        <v>261</v>
      </c>
      <c r="D257" s="177">
        <v>2961</v>
      </c>
      <c r="E257" s="189"/>
      <c r="F257" s="189"/>
      <c r="G257" s="183">
        <v>2961</v>
      </c>
      <c r="H257" s="189"/>
      <c r="I257" s="189"/>
      <c r="J257" s="236"/>
      <c r="K257" s="190"/>
    </row>
    <row r="258" spans="1:11" ht="24" customHeight="1">
      <c r="A258" s="200" t="s">
        <v>386</v>
      </c>
      <c r="B258" s="200" t="s">
        <v>571</v>
      </c>
      <c r="C258" s="176" t="s">
        <v>261</v>
      </c>
      <c r="D258" s="177">
        <v>85</v>
      </c>
      <c r="E258" s="189"/>
      <c r="F258" s="189"/>
      <c r="G258" s="183">
        <v>85</v>
      </c>
      <c r="H258" s="189"/>
      <c r="I258" s="189"/>
      <c r="J258" s="236"/>
      <c r="K258" s="190"/>
    </row>
    <row r="259" spans="1:11" ht="24" customHeight="1">
      <c r="A259" s="200" t="s">
        <v>475</v>
      </c>
      <c r="B259" s="200" t="s">
        <v>572</v>
      </c>
      <c r="C259" s="176" t="s">
        <v>583</v>
      </c>
      <c r="D259" s="177">
        <v>9135.56</v>
      </c>
      <c r="E259" s="189"/>
      <c r="F259" s="189"/>
      <c r="G259" s="183">
        <v>0</v>
      </c>
      <c r="H259" s="189"/>
      <c r="I259" s="189"/>
      <c r="J259" s="236"/>
      <c r="K259" s="190"/>
    </row>
    <row r="260" spans="1:11" ht="24" customHeight="1">
      <c r="A260" s="200" t="s">
        <v>475</v>
      </c>
      <c r="B260" s="200" t="s">
        <v>573</v>
      </c>
      <c r="C260" s="176" t="s">
        <v>583</v>
      </c>
      <c r="D260" s="177">
        <v>13577.25</v>
      </c>
      <c r="E260" s="189"/>
      <c r="F260" s="189"/>
      <c r="G260" s="183">
        <v>0</v>
      </c>
      <c r="H260" s="189"/>
      <c r="I260" s="189"/>
      <c r="J260" s="236"/>
      <c r="K260" s="190"/>
    </row>
    <row r="261" spans="1:11" ht="24" customHeight="1">
      <c r="A261" s="200" t="s">
        <v>462</v>
      </c>
      <c r="B261" s="200" t="s">
        <v>601</v>
      </c>
      <c r="C261" s="176" t="s">
        <v>261</v>
      </c>
      <c r="D261" s="177">
        <f>300*0.78</f>
        <v>234</v>
      </c>
      <c r="E261" s="189"/>
      <c r="F261" s="189"/>
      <c r="G261" s="183">
        <v>234</v>
      </c>
      <c r="H261" s="189"/>
      <c r="I261" s="189"/>
      <c r="J261" s="236"/>
      <c r="K261" s="190"/>
    </row>
    <row r="262" spans="1:11" ht="24" customHeight="1">
      <c r="A262" s="200" t="s">
        <v>368</v>
      </c>
      <c r="B262" s="200" t="s">
        <v>574</v>
      </c>
      <c r="C262" s="176" t="s">
        <v>261</v>
      </c>
      <c r="D262" s="177">
        <v>666.7</v>
      </c>
      <c r="E262" s="189"/>
      <c r="F262" s="189"/>
      <c r="G262" s="183">
        <v>166.68</v>
      </c>
      <c r="H262" s="189"/>
      <c r="I262" s="189"/>
      <c r="J262" s="236"/>
      <c r="K262" s="190"/>
    </row>
    <row r="263" spans="1:11" ht="24" customHeight="1">
      <c r="A263" s="200" t="s">
        <v>476</v>
      </c>
      <c r="B263" s="200" t="s">
        <v>499</v>
      </c>
      <c r="C263" s="176" t="s">
        <v>261</v>
      </c>
      <c r="D263" s="177">
        <f>3*3.95+5*7.2</f>
        <v>47.85</v>
      </c>
      <c r="E263" s="189"/>
      <c r="F263" s="189"/>
      <c r="G263" s="183">
        <v>47.85</v>
      </c>
      <c r="H263" s="189"/>
      <c r="I263" s="189"/>
      <c r="J263" s="236"/>
      <c r="K263" s="190"/>
    </row>
    <row r="264" spans="1:11" ht="24" customHeight="1">
      <c r="A264" s="200" t="s">
        <v>294</v>
      </c>
      <c r="B264" s="200" t="s">
        <v>602</v>
      </c>
      <c r="C264" s="176" t="s">
        <v>261</v>
      </c>
      <c r="D264" s="177">
        <f>5*8</f>
        <v>40</v>
      </c>
      <c r="E264" s="189"/>
      <c r="F264" s="189"/>
      <c r="G264" s="183">
        <v>40</v>
      </c>
      <c r="H264" s="189"/>
      <c r="I264" s="189"/>
      <c r="J264" s="236"/>
      <c r="K264" s="190"/>
    </row>
    <row r="265" spans="1:11" ht="24" customHeight="1">
      <c r="A265" s="200" t="s">
        <v>477</v>
      </c>
      <c r="B265" s="200" t="s">
        <v>575</v>
      </c>
      <c r="C265" s="176" t="s">
        <v>261</v>
      </c>
      <c r="D265" s="177">
        <v>3000</v>
      </c>
      <c r="E265" s="189"/>
      <c r="F265" s="189"/>
      <c r="G265" s="183">
        <v>3000</v>
      </c>
      <c r="H265" s="189"/>
      <c r="I265" s="189"/>
      <c r="J265" s="236"/>
      <c r="K265" s="190"/>
    </row>
    <row r="266" spans="1:11" ht="24" customHeight="1">
      <c r="A266" s="200" t="s">
        <v>478</v>
      </c>
      <c r="B266" s="200" t="s">
        <v>603</v>
      </c>
      <c r="C266" s="176" t="s">
        <v>261</v>
      </c>
      <c r="D266" s="177">
        <f>2*50</f>
        <v>100</v>
      </c>
      <c r="E266" s="189"/>
      <c r="F266" s="189"/>
      <c r="G266" s="183">
        <v>100</v>
      </c>
      <c r="H266" s="189"/>
      <c r="I266" s="189"/>
      <c r="J266" s="236"/>
      <c r="K266" s="190"/>
    </row>
    <row r="267" spans="1:11" ht="24" customHeight="1">
      <c r="A267" s="200" t="s">
        <v>479</v>
      </c>
      <c r="B267" s="200" t="s">
        <v>604</v>
      </c>
      <c r="C267" s="176" t="s">
        <v>261</v>
      </c>
      <c r="D267" s="177">
        <v>4900</v>
      </c>
      <c r="E267" s="189"/>
      <c r="F267" s="189"/>
      <c r="G267" s="183">
        <v>4900</v>
      </c>
      <c r="H267" s="189"/>
      <c r="I267" s="189"/>
      <c r="J267" s="236"/>
      <c r="K267" s="190"/>
    </row>
    <row r="268" spans="1:11" ht="24" customHeight="1">
      <c r="A268" s="200" t="s">
        <v>480</v>
      </c>
      <c r="B268" s="200" t="s">
        <v>576</v>
      </c>
      <c r="C268" s="176" t="s">
        <v>581</v>
      </c>
      <c r="D268" s="177">
        <f>19*150+7*180+16*290+2*330+150+170*2.5+30*1.5+170*0.8+1600*0.8+500*0.6+30*3+2*130+2*30+60+35*1.5+7*30+50</f>
        <v>12528.5</v>
      </c>
      <c r="E268" s="189"/>
      <c r="F268" s="189"/>
      <c r="G268" s="183">
        <v>0</v>
      </c>
      <c r="H268" s="189"/>
      <c r="I268" s="189"/>
      <c r="J268" s="236"/>
      <c r="K268" s="190"/>
    </row>
    <row r="269" spans="1:11" ht="24" customHeight="1">
      <c r="A269" s="200" t="s">
        <v>480</v>
      </c>
      <c r="B269" s="200" t="s">
        <v>576</v>
      </c>
      <c r="C269" s="176" t="s">
        <v>581</v>
      </c>
      <c r="D269" s="177">
        <f>2*1020+1600+950+800+965+1270+1400+936.5</f>
        <v>9961.5</v>
      </c>
      <c r="E269" s="189"/>
      <c r="F269" s="189"/>
      <c r="G269" s="183">
        <v>0</v>
      </c>
      <c r="H269" s="189"/>
      <c r="I269" s="189"/>
      <c r="J269" s="236"/>
      <c r="K269" s="190"/>
    </row>
    <row r="270" spans="1:11" ht="24" customHeight="1">
      <c r="A270" s="200" t="s">
        <v>481</v>
      </c>
      <c r="B270" s="200" t="s">
        <v>605</v>
      </c>
      <c r="C270" s="176" t="s">
        <v>581</v>
      </c>
      <c r="D270" s="177">
        <v>25500</v>
      </c>
      <c r="E270" s="189"/>
      <c r="F270" s="189"/>
      <c r="G270" s="183">
        <v>350</v>
      </c>
      <c r="H270" s="189"/>
      <c r="I270" s="189"/>
      <c r="J270" s="236"/>
      <c r="K270" s="190"/>
    </row>
    <row r="271" spans="1:11" ht="24" customHeight="1">
      <c r="A271" s="200" t="s">
        <v>482</v>
      </c>
      <c r="B271" s="200" t="s">
        <v>577</v>
      </c>
      <c r="C271" s="176" t="s">
        <v>581</v>
      </c>
      <c r="D271" s="177">
        <v>35500</v>
      </c>
      <c r="E271" s="189"/>
      <c r="F271" s="189"/>
      <c r="G271" s="183">
        <v>35500</v>
      </c>
      <c r="H271" s="189"/>
      <c r="I271" s="189"/>
      <c r="J271" s="236"/>
      <c r="K271" s="190"/>
    </row>
    <row r="272" spans="1:11" ht="24" customHeight="1">
      <c r="A272" s="200" t="s">
        <v>483</v>
      </c>
      <c r="B272" s="200" t="s">
        <v>606</v>
      </c>
      <c r="C272" s="176" t="s">
        <v>581</v>
      </c>
      <c r="D272" s="177">
        <f>2*14700</f>
        <v>29400</v>
      </c>
      <c r="E272" s="189"/>
      <c r="F272" s="189"/>
      <c r="G272" s="183">
        <v>0</v>
      </c>
      <c r="H272" s="189"/>
      <c r="I272" s="189"/>
      <c r="J272" s="237"/>
      <c r="K272" s="190"/>
    </row>
    <row r="273" spans="1:11" s="191" customFormat="1" ht="24" customHeight="1">
      <c r="A273" s="240" t="s">
        <v>235</v>
      </c>
      <c r="B273" s="240"/>
      <c r="C273" s="241"/>
      <c r="D273" s="198">
        <f>SUM(D139:D272)</f>
        <v>1696843.75</v>
      </c>
      <c r="E273" s="198"/>
      <c r="F273" s="198"/>
      <c r="G273" s="198">
        <f>SUM(G139:G272)</f>
        <v>1588723.4400000002</v>
      </c>
      <c r="H273" s="198"/>
      <c r="I273" s="198"/>
      <c r="J273" s="198"/>
      <c r="K273" s="199"/>
    </row>
    <row r="274" spans="1:11" s="191" customFormat="1" ht="24" customHeight="1" thickBot="1">
      <c r="A274" s="226" t="s">
        <v>27</v>
      </c>
      <c r="B274" s="227"/>
      <c r="C274" s="227"/>
      <c r="D274" s="193">
        <f>D273+D138</f>
        <v>3782016.37</v>
      </c>
      <c r="E274" s="193">
        <f>E273+E138</f>
        <v>0</v>
      </c>
      <c r="F274" s="193">
        <f>F273+F138</f>
        <v>0</v>
      </c>
      <c r="G274" s="193">
        <f>G273+G138</f>
        <v>3422281.620000001</v>
      </c>
      <c r="H274" s="193">
        <f>SUM(H214:H273)</f>
        <v>0</v>
      </c>
      <c r="I274" s="193">
        <f>SUM(I214:I273)</f>
        <v>0</v>
      </c>
      <c r="J274" s="193"/>
      <c r="K274" s="194"/>
    </row>
    <row r="275" spans="1:11" ht="24" customHeight="1">
      <c r="A275" s="228" t="s">
        <v>607</v>
      </c>
      <c r="B275" s="229"/>
      <c r="C275" s="229"/>
      <c r="D275" s="229"/>
      <c r="E275" s="229"/>
      <c r="F275" s="229"/>
      <c r="G275" s="229"/>
      <c r="H275" s="229"/>
      <c r="I275" s="229"/>
      <c r="J275" s="229"/>
      <c r="K275" s="229"/>
    </row>
    <row r="276" spans="1:11" ht="24" customHeight="1">
      <c r="A276" s="230" t="s">
        <v>608</v>
      </c>
      <c r="B276" s="231"/>
      <c r="C276" s="231"/>
      <c r="D276" s="231"/>
      <c r="E276" s="231"/>
      <c r="F276" s="231"/>
      <c r="G276" s="231"/>
      <c r="H276" s="231"/>
      <c r="I276" s="231"/>
      <c r="J276" s="231"/>
      <c r="K276" s="231"/>
    </row>
  </sheetData>
  <sheetProtection/>
  <autoFilter ref="A4:L276"/>
  <mergeCells count="41">
    <mergeCell ref="C252:C253"/>
    <mergeCell ref="C210:C215"/>
    <mergeCell ref="A175:A176"/>
    <mergeCell ref="A201:A202"/>
    <mergeCell ref="C169:C170"/>
    <mergeCell ref="C173:C174"/>
    <mergeCell ref="C175:C176"/>
    <mergeCell ref="C201:C202"/>
    <mergeCell ref="A138:C138"/>
    <mergeCell ref="A273:C273"/>
    <mergeCell ref="C221:C222"/>
    <mergeCell ref="C231:C232"/>
    <mergeCell ref="C233:C234"/>
    <mergeCell ref="C239:C240"/>
    <mergeCell ref="A233:A234"/>
    <mergeCell ref="G3:I3"/>
    <mergeCell ref="J3:J4"/>
    <mergeCell ref="J5:J137"/>
    <mergeCell ref="J139:J272"/>
    <mergeCell ref="A239:A240"/>
    <mergeCell ref="A252:A253"/>
    <mergeCell ref="B252:B253"/>
    <mergeCell ref="C158:C159"/>
    <mergeCell ref="C165:C166"/>
    <mergeCell ref="A274:C274"/>
    <mergeCell ref="A275:K275"/>
    <mergeCell ref="A276:K276"/>
    <mergeCell ref="A158:A159"/>
    <mergeCell ref="A165:A166"/>
    <mergeCell ref="A169:A170"/>
    <mergeCell ref="A173:A174"/>
    <mergeCell ref="A210:A215"/>
    <mergeCell ref="A221:A222"/>
    <mergeCell ref="A231:A232"/>
    <mergeCell ref="K3:K4"/>
    <mergeCell ref="A1:K1"/>
    <mergeCell ref="A2:K2"/>
    <mergeCell ref="A3:A4"/>
    <mergeCell ref="B3:B4"/>
    <mergeCell ref="C3:C4"/>
    <mergeCell ref="D3:F3"/>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43"/>
  <sheetViews>
    <sheetView view="pageBreakPreview" zoomScale="110" zoomScaleSheetLayoutView="110" zoomScalePageLayoutView="0" workbookViewId="0" topLeftCell="A26">
      <selection activeCell="B46" sqref="B46"/>
    </sheetView>
  </sheetViews>
  <sheetFormatPr defaultColWidth="9.140625" defaultRowHeight="15"/>
  <cols>
    <col min="1" max="1" width="9.140625" style="58" customWidth="1"/>
    <col min="2" max="2" width="39.00390625" style="58" customWidth="1"/>
    <col min="3" max="3" width="19.140625" style="58" bestFit="1" customWidth="1"/>
    <col min="4" max="4" width="23.00390625" style="58" bestFit="1" customWidth="1"/>
    <col min="5" max="5" width="32.7109375" style="58" bestFit="1" customWidth="1"/>
    <col min="6" max="16384" width="9.140625" style="58" customWidth="1"/>
  </cols>
  <sheetData>
    <row r="1" spans="2:5" ht="15.75">
      <c r="B1" s="245" t="s">
        <v>126</v>
      </c>
      <c r="C1" s="245"/>
      <c r="D1" s="245"/>
      <c r="E1" s="245"/>
    </row>
    <row r="2" spans="2:14" ht="78" customHeight="1">
      <c r="B2" s="243" t="s">
        <v>173</v>
      </c>
      <c r="C2" s="243"/>
      <c r="D2" s="243"/>
      <c r="E2" s="243"/>
      <c r="F2" s="59"/>
      <c r="G2" s="59"/>
      <c r="H2" s="59"/>
      <c r="I2" s="59"/>
      <c r="J2" s="59"/>
      <c r="K2" s="59"/>
      <c r="L2" s="59"/>
      <c r="M2" s="59"/>
      <c r="N2" s="59"/>
    </row>
    <row r="3" spans="2:5" ht="13.5" thickBot="1">
      <c r="B3" s="244" t="s">
        <v>28</v>
      </c>
      <c r="C3" s="244"/>
      <c r="D3" s="244"/>
      <c r="E3" s="244"/>
    </row>
    <row r="4" spans="2:5" s="66" customFormat="1" ht="45" customHeight="1">
      <c r="B4" s="24" t="s">
        <v>52</v>
      </c>
      <c r="C4" s="107" t="s">
        <v>139</v>
      </c>
      <c r="D4" s="25" t="s">
        <v>53</v>
      </c>
      <c r="E4" s="26" t="s">
        <v>54</v>
      </c>
    </row>
    <row r="5" spans="2:5" s="66" customFormat="1" ht="12.75">
      <c r="B5" s="168" t="s">
        <v>174</v>
      </c>
      <c r="C5" s="169">
        <v>1</v>
      </c>
      <c r="D5" s="170">
        <v>409.9</v>
      </c>
      <c r="E5" s="171" t="s">
        <v>205</v>
      </c>
    </row>
    <row r="6" spans="2:5" s="66" customFormat="1" ht="12.75">
      <c r="B6" s="168" t="s">
        <v>175</v>
      </c>
      <c r="C6" s="169">
        <v>1</v>
      </c>
      <c r="D6" s="170">
        <v>952</v>
      </c>
      <c r="E6" s="171" t="s">
        <v>205</v>
      </c>
    </row>
    <row r="7" spans="2:5" s="66" customFormat="1" ht="12.75">
      <c r="B7" s="168" t="s">
        <v>176</v>
      </c>
      <c r="C7" s="169">
        <v>1</v>
      </c>
      <c r="D7" s="170">
        <v>350</v>
      </c>
      <c r="E7" s="171" t="s">
        <v>205</v>
      </c>
    </row>
    <row r="8" spans="2:5" s="66" customFormat="1" ht="12.75">
      <c r="B8" s="168" t="s">
        <v>177</v>
      </c>
      <c r="C8" s="169">
        <v>2</v>
      </c>
      <c r="D8" s="170">
        <f>167*2</f>
        <v>334</v>
      </c>
      <c r="E8" s="171" t="s">
        <v>205</v>
      </c>
    </row>
    <row r="9" spans="2:5" s="66" customFormat="1" ht="12.75">
      <c r="B9" s="168" t="s">
        <v>178</v>
      </c>
      <c r="C9" s="169">
        <v>3</v>
      </c>
      <c r="D9" s="170">
        <f>165*3</f>
        <v>495</v>
      </c>
      <c r="E9" s="171" t="s">
        <v>205</v>
      </c>
    </row>
    <row r="10" spans="2:5" s="66" customFormat="1" ht="12.75">
      <c r="B10" s="168" t="s">
        <v>178</v>
      </c>
      <c r="C10" s="169">
        <v>1</v>
      </c>
      <c r="D10" s="170">
        <f>152</f>
        <v>152</v>
      </c>
      <c r="E10" s="171" t="s">
        <v>205</v>
      </c>
    </row>
    <row r="11" spans="2:5" s="66" customFormat="1" ht="12.75">
      <c r="B11" s="168" t="s">
        <v>179</v>
      </c>
      <c r="C11" s="169">
        <v>10</v>
      </c>
      <c r="D11" s="247">
        <f>248*10</f>
        <v>2480</v>
      </c>
      <c r="E11" s="171" t="s">
        <v>205</v>
      </c>
    </row>
    <row r="12" spans="2:5" s="66" customFormat="1" ht="12.75">
      <c r="B12" s="168" t="s">
        <v>180</v>
      </c>
      <c r="C12" s="169">
        <v>10</v>
      </c>
      <c r="D12" s="248"/>
      <c r="E12" s="171" t="s">
        <v>205</v>
      </c>
    </row>
    <row r="13" spans="2:5" s="66" customFormat="1" ht="12.75">
      <c r="B13" s="168" t="s">
        <v>181</v>
      </c>
      <c r="C13" s="169">
        <v>10</v>
      </c>
      <c r="D13" s="248"/>
      <c r="E13" s="171" t="s">
        <v>205</v>
      </c>
    </row>
    <row r="14" spans="2:5" s="66" customFormat="1" ht="12.75">
      <c r="B14" s="168" t="s">
        <v>182</v>
      </c>
      <c r="C14" s="169">
        <v>8</v>
      </c>
      <c r="D14" s="249"/>
      <c r="E14" s="171" t="s">
        <v>205</v>
      </c>
    </row>
    <row r="15" spans="2:5" s="66" customFormat="1" ht="12.75">
      <c r="B15" s="168" t="s">
        <v>183</v>
      </c>
      <c r="C15" s="169">
        <v>2</v>
      </c>
      <c r="D15" s="170">
        <f>282*2</f>
        <v>564</v>
      </c>
      <c r="E15" s="171" t="s">
        <v>205</v>
      </c>
    </row>
    <row r="16" spans="2:5" s="66" customFormat="1" ht="12.75">
      <c r="B16" s="168" t="s">
        <v>184</v>
      </c>
      <c r="C16" s="169">
        <v>9</v>
      </c>
      <c r="D16" s="170">
        <f>152*9</f>
        <v>1368</v>
      </c>
      <c r="E16" s="171" t="s">
        <v>205</v>
      </c>
    </row>
    <row r="17" spans="2:5" s="66" customFormat="1" ht="12.75">
      <c r="B17" s="168" t="s">
        <v>185</v>
      </c>
      <c r="C17" s="169">
        <v>10</v>
      </c>
      <c r="D17" s="170">
        <f>152*10</f>
        <v>1520</v>
      </c>
      <c r="E17" s="171" t="s">
        <v>205</v>
      </c>
    </row>
    <row r="18" spans="2:5" s="66" customFormat="1" ht="12.75">
      <c r="B18" s="168" t="s">
        <v>186</v>
      </c>
      <c r="C18" s="169">
        <v>5</v>
      </c>
      <c r="D18" s="170">
        <f>132*5</f>
        <v>660</v>
      </c>
      <c r="E18" s="171" t="s">
        <v>205</v>
      </c>
    </row>
    <row r="19" spans="2:5" s="66" customFormat="1" ht="12.75">
      <c r="B19" s="168" t="s">
        <v>187</v>
      </c>
      <c r="C19" s="169">
        <v>2</v>
      </c>
      <c r="D19" s="170">
        <f>2*76</f>
        <v>152</v>
      </c>
      <c r="E19" s="171" t="s">
        <v>205</v>
      </c>
    </row>
    <row r="20" spans="2:5" s="66" customFormat="1" ht="12.75">
      <c r="B20" s="168" t="s">
        <v>187</v>
      </c>
      <c r="C20" s="169">
        <v>1</v>
      </c>
      <c r="D20" s="170">
        <v>83</v>
      </c>
      <c r="E20" s="171" t="s">
        <v>205</v>
      </c>
    </row>
    <row r="21" spans="2:5" s="66" customFormat="1" ht="12.75">
      <c r="B21" s="168" t="s">
        <v>188</v>
      </c>
      <c r="C21" s="169">
        <v>51</v>
      </c>
      <c r="D21" s="170">
        <f>69*51</f>
        <v>3519</v>
      </c>
      <c r="E21" s="171" t="s">
        <v>205</v>
      </c>
    </row>
    <row r="22" spans="2:5" s="66" customFormat="1" ht="12.75">
      <c r="B22" s="168" t="s">
        <v>189</v>
      </c>
      <c r="C22" s="169">
        <v>6</v>
      </c>
      <c r="D22" s="170">
        <f>52*6</f>
        <v>312</v>
      </c>
      <c r="E22" s="171" t="s">
        <v>205</v>
      </c>
    </row>
    <row r="23" spans="2:5" s="66" customFormat="1" ht="12.75">
      <c r="B23" s="168" t="s">
        <v>190</v>
      </c>
      <c r="C23" s="169">
        <v>1</v>
      </c>
      <c r="D23" s="170">
        <v>3465.896</v>
      </c>
      <c r="E23" s="171" t="s">
        <v>205</v>
      </c>
    </row>
    <row r="24" spans="2:5" s="66" customFormat="1" ht="12.75">
      <c r="B24" s="168" t="s">
        <v>191</v>
      </c>
      <c r="C24" s="169">
        <v>1</v>
      </c>
      <c r="D24" s="170">
        <v>178</v>
      </c>
      <c r="E24" s="171" t="s">
        <v>205</v>
      </c>
    </row>
    <row r="25" spans="2:5" s="66" customFormat="1" ht="12.75">
      <c r="B25" s="168" t="s">
        <v>192</v>
      </c>
      <c r="C25" s="169">
        <v>1</v>
      </c>
      <c r="D25" s="170">
        <v>265</v>
      </c>
      <c r="E25" s="171" t="s">
        <v>205</v>
      </c>
    </row>
    <row r="26" spans="2:5" s="66" customFormat="1" ht="12.75">
      <c r="B26" s="168" t="s">
        <v>193</v>
      </c>
      <c r="C26" s="169">
        <v>1</v>
      </c>
      <c r="D26" s="170">
        <v>1419.53</v>
      </c>
      <c r="E26" s="171" t="s">
        <v>205</v>
      </c>
    </row>
    <row r="27" spans="2:5" s="66" customFormat="1" ht="12.75">
      <c r="B27" s="168" t="s">
        <v>194</v>
      </c>
      <c r="C27" s="169">
        <v>1</v>
      </c>
      <c r="D27" s="170">
        <v>480</v>
      </c>
      <c r="E27" s="171" t="s">
        <v>205</v>
      </c>
    </row>
    <row r="28" spans="2:5" s="66" customFormat="1" ht="12.75">
      <c r="B28" s="168" t="s">
        <v>195</v>
      </c>
      <c r="C28" s="169">
        <v>22</v>
      </c>
      <c r="D28" s="170">
        <f>35*22</f>
        <v>770</v>
      </c>
      <c r="E28" s="171" t="s">
        <v>205</v>
      </c>
    </row>
    <row r="29" spans="2:5" s="66" customFormat="1" ht="12.75">
      <c r="B29" s="168" t="s">
        <v>196</v>
      </c>
      <c r="C29" s="169">
        <v>1</v>
      </c>
      <c r="D29" s="170">
        <v>35</v>
      </c>
      <c r="E29" s="171" t="s">
        <v>205</v>
      </c>
    </row>
    <row r="30" spans="2:5" s="66" customFormat="1" ht="12.75">
      <c r="B30" s="168" t="s">
        <v>197</v>
      </c>
      <c r="C30" s="169">
        <v>2</v>
      </c>
      <c r="D30" s="170">
        <f>35*2</f>
        <v>70</v>
      </c>
      <c r="E30" s="171" t="s">
        <v>205</v>
      </c>
    </row>
    <row r="31" spans="2:5" s="66" customFormat="1" ht="12.75">
      <c r="B31" s="168" t="s">
        <v>198</v>
      </c>
      <c r="C31" s="169">
        <v>1</v>
      </c>
      <c r="D31" s="170">
        <v>288</v>
      </c>
      <c r="E31" s="171" t="s">
        <v>205</v>
      </c>
    </row>
    <row r="32" spans="2:5" s="66" customFormat="1" ht="12.75">
      <c r="B32" s="168" t="s">
        <v>199</v>
      </c>
      <c r="C32" s="169">
        <v>8</v>
      </c>
      <c r="D32" s="170">
        <f>220*8</f>
        <v>1760</v>
      </c>
      <c r="E32" s="171" t="s">
        <v>205</v>
      </c>
    </row>
    <row r="33" spans="2:5" s="66" customFormat="1" ht="12.75">
      <c r="B33" s="168" t="s">
        <v>200</v>
      </c>
      <c r="C33" s="169">
        <v>30</v>
      </c>
      <c r="D33" s="170">
        <f>30*170</f>
        <v>5100</v>
      </c>
      <c r="E33" s="171" t="s">
        <v>205</v>
      </c>
    </row>
    <row r="34" spans="2:5" s="66" customFormat="1" ht="12.75">
      <c r="B34" s="168" t="s">
        <v>201</v>
      </c>
      <c r="C34" s="169">
        <v>17</v>
      </c>
      <c r="D34" s="170">
        <f>77*17</f>
        <v>1309</v>
      </c>
      <c r="E34" s="171" t="s">
        <v>205</v>
      </c>
    </row>
    <row r="35" spans="2:5" s="66" customFormat="1" ht="12.75">
      <c r="B35" s="168" t="s">
        <v>202</v>
      </c>
      <c r="C35" s="169">
        <v>5</v>
      </c>
      <c r="D35" s="170">
        <f>95*5</f>
        <v>475</v>
      </c>
      <c r="E35" s="171" t="s">
        <v>205</v>
      </c>
    </row>
    <row r="36" spans="2:5" s="66" customFormat="1" ht="12.75">
      <c r="B36" s="168" t="s">
        <v>203</v>
      </c>
      <c r="C36" s="169">
        <v>53</v>
      </c>
      <c r="D36" s="170">
        <f>90*53</f>
        <v>4770</v>
      </c>
      <c r="E36" s="171" t="s">
        <v>205</v>
      </c>
    </row>
    <row r="37" spans="2:5" s="66" customFormat="1" ht="12.75">
      <c r="B37" s="168" t="s">
        <v>180</v>
      </c>
      <c r="C37" s="169">
        <v>4</v>
      </c>
      <c r="D37" s="170">
        <f>4*120</f>
        <v>480</v>
      </c>
      <c r="E37" s="171" t="s">
        <v>205</v>
      </c>
    </row>
    <row r="38" spans="2:5" s="66" customFormat="1" ht="12.75">
      <c r="B38" s="168" t="s">
        <v>180</v>
      </c>
      <c r="C38" s="169">
        <v>1</v>
      </c>
      <c r="D38" s="170">
        <v>100</v>
      </c>
      <c r="E38" s="171" t="s">
        <v>205</v>
      </c>
    </row>
    <row r="39" spans="2:5" s="66" customFormat="1" ht="12.75">
      <c r="B39" s="168" t="s">
        <v>204</v>
      </c>
      <c r="C39" s="169">
        <v>5</v>
      </c>
      <c r="D39" s="170">
        <f>567*5</f>
        <v>2835</v>
      </c>
      <c r="E39" s="171" t="s">
        <v>205</v>
      </c>
    </row>
    <row r="40" spans="2:5" s="66" customFormat="1" ht="12.75">
      <c r="B40" s="168" t="s">
        <v>207</v>
      </c>
      <c r="C40" s="169" t="s">
        <v>206</v>
      </c>
      <c r="D40" s="170">
        <v>0</v>
      </c>
      <c r="E40" s="171" t="s">
        <v>208</v>
      </c>
    </row>
    <row r="41" spans="2:5" s="66" customFormat="1" ht="12.75">
      <c r="B41" s="168" t="s">
        <v>209</v>
      </c>
      <c r="C41" s="169" t="s">
        <v>210</v>
      </c>
      <c r="D41" s="170">
        <v>8048.34</v>
      </c>
      <c r="E41" s="171" t="s">
        <v>211</v>
      </c>
    </row>
    <row r="42" spans="2:5" ht="13.5" thickBot="1">
      <c r="B42" s="62"/>
      <c r="C42" s="108"/>
      <c r="D42" s="63"/>
      <c r="E42" s="64"/>
    </row>
    <row r="43" spans="2:5" ht="36.75" customHeight="1">
      <c r="B43" s="246" t="s">
        <v>141</v>
      </c>
      <c r="C43" s="246"/>
      <c r="D43" s="246"/>
      <c r="E43" s="246"/>
    </row>
  </sheetData>
  <sheetProtection/>
  <mergeCells count="5">
    <mergeCell ref="B2:E2"/>
    <mergeCell ref="B3:E3"/>
    <mergeCell ref="B1:E1"/>
    <mergeCell ref="B43:E43"/>
    <mergeCell ref="D11:D14"/>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tabColor rgb="FF92D050"/>
  </sheetPr>
  <dimension ref="A1:F14"/>
  <sheetViews>
    <sheetView view="pageBreakPreview" zoomScale="110" zoomScaleSheetLayoutView="110" zoomScalePageLayoutView="0" workbookViewId="0" topLeftCell="A1">
      <selection activeCell="A13" sqref="A13:F13"/>
    </sheetView>
  </sheetViews>
  <sheetFormatPr defaultColWidth="9.140625" defaultRowHeight="15"/>
  <cols>
    <col min="1" max="1" width="23.28125" style="13" customWidth="1"/>
    <col min="2" max="2" width="31.140625" style="13" customWidth="1"/>
    <col min="3" max="3" width="19.140625" style="13" customWidth="1"/>
    <col min="4" max="4" width="16.28125" style="13" customWidth="1"/>
    <col min="5" max="5" width="20.421875" style="13" customWidth="1"/>
    <col min="6" max="6" width="19.28125" style="13" customWidth="1"/>
    <col min="7" max="16384" width="9.140625" style="13" customWidth="1"/>
  </cols>
  <sheetData>
    <row r="1" spans="1:6" s="58" customFormat="1" ht="15.75">
      <c r="A1" s="245" t="s">
        <v>127</v>
      </c>
      <c r="B1" s="245"/>
      <c r="C1" s="245"/>
      <c r="D1" s="245"/>
      <c r="E1" s="245"/>
      <c r="F1" s="245"/>
    </row>
    <row r="2" spans="1:6" ht="81" customHeight="1">
      <c r="A2" s="250" t="s">
        <v>38</v>
      </c>
      <c r="B2" s="251"/>
      <c r="C2" s="251"/>
      <c r="D2" s="251"/>
      <c r="E2" s="251"/>
      <c r="F2" s="251"/>
    </row>
    <row r="3" spans="1:6" ht="13.5" thickBot="1">
      <c r="A3" s="256" t="s">
        <v>28</v>
      </c>
      <c r="B3" s="256"/>
      <c r="C3" s="256"/>
      <c r="D3" s="256"/>
      <c r="E3" s="256"/>
      <c r="F3" s="256"/>
    </row>
    <row r="4" spans="1:6" s="15" customFormat="1" ht="45" customHeight="1">
      <c r="A4" s="24" t="s">
        <v>36</v>
      </c>
      <c r="B4" s="25" t="s">
        <v>30</v>
      </c>
      <c r="C4" s="25" t="s">
        <v>31</v>
      </c>
      <c r="D4" s="25" t="s">
        <v>37</v>
      </c>
      <c r="E4" s="25" t="s">
        <v>21</v>
      </c>
      <c r="F4" s="26" t="s">
        <v>26</v>
      </c>
    </row>
    <row r="5" spans="1:6" ht="18" customHeight="1">
      <c r="A5" s="22"/>
      <c r="B5" s="23"/>
      <c r="C5" s="18"/>
      <c r="D5" s="18"/>
      <c r="E5" s="18"/>
      <c r="F5" s="19"/>
    </row>
    <row r="6" spans="1:6" ht="18" customHeight="1">
      <c r="A6" s="22"/>
      <c r="B6" s="23"/>
      <c r="C6" s="18"/>
      <c r="D6" s="18"/>
      <c r="E6" s="18"/>
      <c r="F6" s="19"/>
    </row>
    <row r="7" spans="1:6" ht="18" customHeight="1">
      <c r="A7" s="22"/>
      <c r="B7" s="23"/>
      <c r="C7" s="18"/>
      <c r="D7" s="18"/>
      <c r="E7" s="18"/>
      <c r="F7" s="19"/>
    </row>
    <row r="8" spans="1:6" ht="18" customHeight="1">
      <c r="A8" s="22"/>
      <c r="B8" s="23"/>
      <c r="C8" s="18"/>
      <c r="D8" s="18"/>
      <c r="E8" s="18"/>
      <c r="F8" s="19"/>
    </row>
    <row r="9" spans="1:6" ht="18" customHeight="1">
      <c r="A9" s="22"/>
      <c r="B9" s="23"/>
      <c r="C9" s="18"/>
      <c r="D9" s="18"/>
      <c r="E9" s="18"/>
      <c r="F9" s="19"/>
    </row>
    <row r="10" spans="1:6" ht="18" customHeight="1">
      <c r="A10" s="22"/>
      <c r="B10" s="23"/>
      <c r="C10" s="18"/>
      <c r="D10" s="18"/>
      <c r="E10" s="18"/>
      <c r="F10" s="19"/>
    </row>
    <row r="11" spans="1:6" ht="18" customHeight="1">
      <c r="A11" s="22"/>
      <c r="B11" s="23"/>
      <c r="C11" s="18"/>
      <c r="D11" s="18"/>
      <c r="E11" s="18"/>
      <c r="F11" s="19"/>
    </row>
    <row r="12" spans="1:6" s="15" customFormat="1" ht="33.75" customHeight="1" thickBot="1">
      <c r="A12" s="252" t="s">
        <v>27</v>
      </c>
      <c r="B12" s="253"/>
      <c r="C12" s="20">
        <f>SUM(C5:C11)</f>
        <v>0</v>
      </c>
      <c r="D12" s="20">
        <f>SUM(D5:D11)</f>
        <v>0</v>
      </c>
      <c r="E12" s="20"/>
      <c r="F12" s="21"/>
    </row>
    <row r="13" spans="1:6" ht="61.5" customHeight="1">
      <c r="A13" s="254" t="s">
        <v>148</v>
      </c>
      <c r="B13" s="255"/>
      <c r="C13" s="255"/>
      <c r="D13" s="255"/>
      <c r="E13" s="255"/>
      <c r="F13" s="255"/>
    </row>
    <row r="14" spans="1:6" ht="28.5" customHeight="1">
      <c r="A14" s="257" t="s">
        <v>140</v>
      </c>
      <c r="B14" s="257"/>
      <c r="C14" s="257"/>
      <c r="D14" s="257"/>
      <c r="E14" s="257"/>
      <c r="F14" s="257"/>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FFC000"/>
  </sheetPr>
  <dimension ref="A1:L17"/>
  <sheetViews>
    <sheetView view="pageBreakPreview" zoomScaleSheetLayoutView="100" zoomScalePageLayoutView="0" workbookViewId="0" topLeftCell="A4">
      <selection activeCell="B14" sqref="B14"/>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3" customFormat="1" ht="26.25" customHeight="1">
      <c r="A1" s="214" t="s">
        <v>128</v>
      </c>
      <c r="B1" s="214"/>
      <c r="C1" s="214"/>
      <c r="D1" s="214"/>
      <c r="E1" s="214"/>
      <c r="F1" s="214"/>
      <c r="G1" s="105"/>
      <c r="H1" s="105"/>
      <c r="I1" s="105"/>
      <c r="J1" s="105"/>
      <c r="K1" s="105"/>
      <c r="L1" s="105"/>
    </row>
    <row r="2" spans="1:6" ht="15">
      <c r="A2" s="265" t="s">
        <v>124</v>
      </c>
      <c r="B2" s="265"/>
      <c r="C2" s="265"/>
      <c r="D2" s="265"/>
      <c r="E2" s="265"/>
      <c r="F2" s="265"/>
    </row>
    <row r="3" spans="1:6" ht="81" customHeight="1">
      <c r="A3" s="265"/>
      <c r="B3" s="265"/>
      <c r="C3" s="265"/>
      <c r="D3" s="265"/>
      <c r="E3" s="265"/>
      <c r="F3" s="265"/>
    </row>
    <row r="4" spans="1:6" ht="15.75" thickBot="1">
      <c r="A4" s="264" t="s">
        <v>14</v>
      </c>
      <c r="B4" s="264"/>
      <c r="C4" s="264"/>
      <c r="D4" s="264"/>
      <c r="E4" s="264"/>
      <c r="F4" s="264"/>
    </row>
    <row r="5" spans="1:6" ht="28.5" customHeight="1">
      <c r="A5" s="82" t="s">
        <v>10</v>
      </c>
      <c r="B5" s="81" t="s">
        <v>3</v>
      </c>
      <c r="C5" s="259"/>
      <c r="D5" s="102" t="s">
        <v>11</v>
      </c>
      <c r="E5" s="102" t="s">
        <v>12</v>
      </c>
      <c r="F5" s="104" t="s">
        <v>13</v>
      </c>
    </row>
    <row r="6" spans="1:6" ht="28.5" customHeight="1">
      <c r="A6" s="97" t="s">
        <v>122</v>
      </c>
      <c r="B6" s="98" t="s">
        <v>121</v>
      </c>
      <c r="C6" s="260"/>
      <c r="D6" s="1"/>
      <c r="E6" s="1"/>
      <c r="F6" s="2"/>
    </row>
    <row r="7" spans="1:6" ht="28.5" customHeight="1">
      <c r="A7" s="262"/>
      <c r="B7" s="99" t="s">
        <v>4</v>
      </c>
      <c r="C7" s="260"/>
      <c r="D7" s="3"/>
      <c r="E7" s="3"/>
      <c r="F7" s="4"/>
    </row>
    <row r="8" spans="1:6" ht="28.5" customHeight="1">
      <c r="A8" s="262"/>
      <c r="B8" s="100" t="s">
        <v>5</v>
      </c>
      <c r="C8" s="260"/>
      <c r="D8" s="3"/>
      <c r="E8" s="3"/>
      <c r="F8" s="4"/>
    </row>
    <row r="9" spans="1:6" ht="28.5" customHeight="1">
      <c r="A9" s="262"/>
      <c r="B9" s="100" t="s">
        <v>2</v>
      </c>
      <c r="C9" s="260"/>
      <c r="D9" s="3"/>
      <c r="E9" s="3"/>
      <c r="F9" s="4"/>
    </row>
    <row r="10" spans="1:6" ht="28.5" customHeight="1">
      <c r="A10" s="262"/>
      <c r="B10" s="100" t="s">
        <v>6</v>
      </c>
      <c r="C10" s="260"/>
      <c r="D10" s="3"/>
      <c r="E10" s="3"/>
      <c r="F10" s="4"/>
    </row>
    <row r="11" spans="1:6" ht="28.5" customHeight="1">
      <c r="A11" s="262"/>
      <c r="B11" s="100" t="s">
        <v>7</v>
      </c>
      <c r="C11" s="260"/>
      <c r="D11" s="3"/>
      <c r="E11" s="3"/>
      <c r="F11" s="4"/>
    </row>
    <row r="12" spans="1:6" ht="28.5" customHeight="1">
      <c r="A12" s="262"/>
      <c r="B12" s="101" t="s">
        <v>8</v>
      </c>
      <c r="C12" s="260"/>
      <c r="D12" s="3"/>
      <c r="E12" s="3"/>
      <c r="F12" s="4"/>
    </row>
    <row r="13" spans="1:6" ht="28.5" customHeight="1">
      <c r="A13" s="262"/>
      <c r="B13" s="100" t="s">
        <v>0</v>
      </c>
      <c r="C13" s="260"/>
      <c r="D13" s="3"/>
      <c r="E13" s="3"/>
      <c r="F13" s="4"/>
    </row>
    <row r="14" spans="1:6" ht="28.5" customHeight="1">
      <c r="A14" s="262"/>
      <c r="B14" s="99" t="s">
        <v>9</v>
      </c>
      <c r="C14" s="260"/>
      <c r="D14" s="3"/>
      <c r="E14" s="3"/>
      <c r="F14" s="4"/>
    </row>
    <row r="15" spans="1:6" ht="28.5" customHeight="1" thickBot="1">
      <c r="A15" s="263"/>
      <c r="B15" s="103" t="s">
        <v>1</v>
      </c>
      <c r="C15" s="261"/>
      <c r="D15" s="5"/>
      <c r="E15" s="5"/>
      <c r="F15" s="6"/>
    </row>
    <row r="16" spans="1:6" ht="46.5" customHeight="1">
      <c r="A16" s="266" t="s">
        <v>163</v>
      </c>
      <c r="B16" s="266"/>
      <c r="C16" s="266"/>
      <c r="D16" s="266"/>
      <c r="E16" s="266"/>
      <c r="F16" s="266"/>
    </row>
    <row r="17" spans="1:6" ht="36" customHeight="1">
      <c r="A17" s="258" t="s">
        <v>160</v>
      </c>
      <c r="B17" s="258"/>
      <c r="C17" s="258"/>
      <c r="D17" s="258"/>
      <c r="E17" s="258"/>
      <c r="F17" s="258"/>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rgb="FF92D050"/>
  </sheetPr>
  <dimension ref="A1:P56"/>
  <sheetViews>
    <sheetView view="pageBreakPreview" zoomScaleSheetLayoutView="100" zoomScalePageLayoutView="0" workbookViewId="0" topLeftCell="A7">
      <selection activeCell="A3" sqref="A3:P3"/>
    </sheetView>
  </sheetViews>
  <sheetFormatPr defaultColWidth="9.140625" defaultRowHeight="15"/>
  <cols>
    <col min="1" max="1" width="46.7109375" style="135" customWidth="1"/>
    <col min="2" max="2" width="17.7109375" style="135" hidden="1" customWidth="1"/>
    <col min="3" max="3" width="15.140625" style="135" hidden="1" customWidth="1"/>
    <col min="4" max="4" width="16.57421875" style="135" hidden="1" customWidth="1"/>
    <col min="5" max="5" width="15.8515625" style="135" hidden="1" customWidth="1"/>
    <col min="6" max="8" width="19.7109375" style="135" hidden="1" customWidth="1"/>
    <col min="9" max="9" width="4.8515625" style="135" customWidth="1"/>
    <col min="10" max="12" width="19.7109375" style="135" customWidth="1"/>
    <col min="13" max="13" width="4.57421875" style="135" customWidth="1"/>
    <col min="14" max="16" width="19.7109375" style="135" customWidth="1"/>
    <col min="17" max="16384" width="9.140625" style="135" customWidth="1"/>
  </cols>
  <sheetData>
    <row r="1" spans="1:16" s="134" customFormat="1" ht="26.25" customHeight="1">
      <c r="A1" s="272" t="s">
        <v>169</v>
      </c>
      <c r="B1" s="272"/>
      <c r="C1" s="272"/>
      <c r="D1" s="272"/>
      <c r="E1" s="272"/>
      <c r="F1" s="272"/>
      <c r="G1" s="272"/>
      <c r="H1" s="272"/>
      <c r="I1" s="272"/>
      <c r="J1" s="272"/>
      <c r="K1" s="272"/>
      <c r="L1" s="272"/>
      <c r="M1" s="272"/>
      <c r="N1" s="272"/>
      <c r="O1" s="272"/>
      <c r="P1" s="272"/>
    </row>
    <row r="2" spans="1:16" ht="71.25" customHeight="1">
      <c r="A2" s="278" t="s">
        <v>172</v>
      </c>
      <c r="B2" s="278"/>
      <c r="C2" s="278"/>
      <c r="D2" s="278"/>
      <c r="E2" s="278"/>
      <c r="F2" s="278"/>
      <c r="G2" s="278"/>
      <c r="H2" s="278"/>
      <c r="I2" s="278"/>
      <c r="J2" s="278"/>
      <c r="K2" s="278"/>
      <c r="L2" s="278"/>
      <c r="M2" s="278"/>
      <c r="N2" s="278"/>
      <c r="O2" s="278"/>
      <c r="P2" s="278"/>
    </row>
    <row r="3" spans="1:16" ht="15.75" thickBot="1">
      <c r="A3" s="279" t="s">
        <v>14</v>
      </c>
      <c r="B3" s="279"/>
      <c r="C3" s="279"/>
      <c r="D3" s="279"/>
      <c r="E3" s="279"/>
      <c r="F3" s="279"/>
      <c r="G3" s="279"/>
      <c r="H3" s="279"/>
      <c r="I3" s="279"/>
      <c r="J3" s="279"/>
      <c r="K3" s="279"/>
      <c r="L3" s="279"/>
      <c r="M3" s="279"/>
      <c r="N3" s="279"/>
      <c r="O3" s="279"/>
      <c r="P3" s="279"/>
    </row>
    <row r="4" spans="1:16" ht="18.75" customHeight="1">
      <c r="A4" s="273" t="s">
        <v>55</v>
      </c>
      <c r="B4" s="270" t="s">
        <v>76</v>
      </c>
      <c r="C4" s="270"/>
      <c r="D4" s="270"/>
      <c r="E4" s="270"/>
      <c r="F4" s="271" t="s">
        <v>11</v>
      </c>
      <c r="G4" s="271"/>
      <c r="H4" s="271"/>
      <c r="I4" s="267"/>
      <c r="J4" s="271" t="s">
        <v>12</v>
      </c>
      <c r="K4" s="271"/>
      <c r="L4" s="271"/>
      <c r="M4" s="267"/>
      <c r="N4" s="271" t="s">
        <v>13</v>
      </c>
      <c r="O4" s="271"/>
      <c r="P4" s="277"/>
    </row>
    <row r="5" spans="1:16" ht="45">
      <c r="A5" s="274"/>
      <c r="B5" s="136" t="s">
        <v>78</v>
      </c>
      <c r="C5" s="136" t="s">
        <v>79</v>
      </c>
      <c r="D5" s="83" t="s">
        <v>80</v>
      </c>
      <c r="E5" s="84" t="s">
        <v>81</v>
      </c>
      <c r="F5" s="92" t="s">
        <v>119</v>
      </c>
      <c r="G5" s="92" t="s">
        <v>120</v>
      </c>
      <c r="H5" s="92" t="s">
        <v>6</v>
      </c>
      <c r="I5" s="268"/>
      <c r="J5" s="92" t="s">
        <v>119</v>
      </c>
      <c r="K5" s="92" t="s">
        <v>120</v>
      </c>
      <c r="L5" s="92" t="s">
        <v>6</v>
      </c>
      <c r="M5" s="268"/>
      <c r="N5" s="92" t="s">
        <v>119</v>
      </c>
      <c r="O5" s="92" t="s">
        <v>120</v>
      </c>
      <c r="P5" s="93" t="s">
        <v>6</v>
      </c>
    </row>
    <row r="6" spans="1:16" s="141" customFormat="1" ht="18" customHeight="1">
      <c r="A6" s="137" t="s">
        <v>82</v>
      </c>
      <c r="B6" s="94" t="e">
        <f>B7+B18+#REF!+#REF!</f>
        <v>#REF!</v>
      </c>
      <c r="C6" s="94" t="e">
        <f>C7+C18+#REF!+#REF!</f>
        <v>#REF!</v>
      </c>
      <c r="D6" s="94" t="e">
        <f>D7+D18+#REF!+#REF!</f>
        <v>#REF!</v>
      </c>
      <c r="E6" s="94" t="e">
        <f>E7+E18+#REF!+#REF!</f>
        <v>#REF!</v>
      </c>
      <c r="F6" s="138"/>
      <c r="G6" s="138"/>
      <c r="H6" s="138"/>
      <c r="I6" s="268"/>
      <c r="J6" s="139">
        <f>J8</f>
        <v>3500</v>
      </c>
      <c r="K6" s="139">
        <f>K9</f>
        <v>1800</v>
      </c>
      <c r="L6" s="138"/>
      <c r="M6" s="268"/>
      <c r="N6" s="138">
        <f>N8</f>
        <v>2437.3</v>
      </c>
      <c r="O6" s="138">
        <f>O9</f>
        <v>1991.7</v>
      </c>
      <c r="P6" s="140"/>
    </row>
    <row r="7" spans="1:16" s="144" customFormat="1" ht="15.75" customHeight="1">
      <c r="A7" s="89" t="s">
        <v>83</v>
      </c>
      <c r="B7" s="85">
        <f>B8+B9+B15</f>
        <v>0</v>
      </c>
      <c r="C7" s="85">
        <f>C8+C9+C15</f>
        <v>0</v>
      </c>
      <c r="D7" s="85">
        <f>D8+D9+D15</f>
        <v>17768000</v>
      </c>
      <c r="E7" s="85">
        <f>E8+E9+E15</f>
        <v>17768000</v>
      </c>
      <c r="F7" s="142"/>
      <c r="G7" s="142"/>
      <c r="H7" s="142"/>
      <c r="I7" s="268"/>
      <c r="J7" s="142"/>
      <c r="K7" s="142"/>
      <c r="L7" s="142"/>
      <c r="M7" s="268"/>
      <c r="N7" s="142"/>
      <c r="O7" s="142"/>
      <c r="P7" s="143"/>
    </row>
    <row r="8" spans="1:16" ht="15.75" customHeight="1">
      <c r="A8" s="145" t="s">
        <v>77</v>
      </c>
      <c r="B8" s="146"/>
      <c r="C8" s="146"/>
      <c r="D8" s="86">
        <f>17000000+768000</f>
        <v>17768000</v>
      </c>
      <c r="E8" s="86">
        <f>SUM(B8:D8)</f>
        <v>17768000</v>
      </c>
      <c r="F8" s="146"/>
      <c r="G8" s="146"/>
      <c r="H8" s="146"/>
      <c r="I8" s="268"/>
      <c r="J8" s="147">
        <v>3500</v>
      </c>
      <c r="K8" s="146"/>
      <c r="L8" s="146"/>
      <c r="M8" s="268"/>
      <c r="N8" s="142">
        <v>2437.3</v>
      </c>
      <c r="O8" s="146"/>
      <c r="P8" s="148"/>
    </row>
    <row r="9" spans="1:16" ht="15.75" customHeight="1">
      <c r="A9" s="149" t="s">
        <v>84</v>
      </c>
      <c r="B9" s="87">
        <f>B11+B12+B13+B14</f>
        <v>0</v>
      </c>
      <c r="C9" s="87">
        <f>C11+C12+C13+C14</f>
        <v>0</v>
      </c>
      <c r="D9" s="87">
        <f>D11+D12+D13+D14</f>
        <v>0</v>
      </c>
      <c r="E9" s="87">
        <f>E11+E12+E13+E14</f>
        <v>0</v>
      </c>
      <c r="F9" s="146"/>
      <c r="G9" s="146"/>
      <c r="H9" s="146"/>
      <c r="I9" s="268"/>
      <c r="J9" s="146"/>
      <c r="K9" s="147">
        <f>K11+K14</f>
        <v>1800</v>
      </c>
      <c r="L9" s="146"/>
      <c r="M9" s="268"/>
      <c r="N9" s="146"/>
      <c r="O9" s="142">
        <f>O11+O14</f>
        <v>1991.7</v>
      </c>
      <c r="P9" s="148"/>
    </row>
    <row r="10" spans="1:16" s="144" customFormat="1" ht="15.75" customHeight="1">
      <c r="A10" s="150" t="s">
        <v>85</v>
      </c>
      <c r="B10" s="142"/>
      <c r="C10" s="142"/>
      <c r="D10" s="142"/>
      <c r="E10" s="88">
        <f aca="true" t="shared" si="0" ref="E10:E53">SUM(B10:D10)</f>
        <v>0</v>
      </c>
      <c r="F10" s="142"/>
      <c r="G10" s="142"/>
      <c r="H10" s="142"/>
      <c r="I10" s="268"/>
      <c r="J10" s="142"/>
      <c r="K10" s="151"/>
      <c r="L10" s="142"/>
      <c r="M10" s="268"/>
      <c r="N10" s="142"/>
      <c r="O10" s="142"/>
      <c r="P10" s="143"/>
    </row>
    <row r="11" spans="1:16" ht="15.75" customHeight="1">
      <c r="A11" s="152" t="s">
        <v>86</v>
      </c>
      <c r="B11" s="146"/>
      <c r="C11" s="146"/>
      <c r="D11" s="146"/>
      <c r="E11" s="86">
        <f t="shared" si="0"/>
        <v>0</v>
      </c>
      <c r="F11" s="146"/>
      <c r="G11" s="146"/>
      <c r="H11" s="146"/>
      <c r="I11" s="268"/>
      <c r="J11" s="146"/>
      <c r="K11" s="151">
        <v>300</v>
      </c>
      <c r="L11" s="146"/>
      <c r="M11" s="268"/>
      <c r="N11" s="146"/>
      <c r="O11" s="146">
        <v>491.7</v>
      </c>
      <c r="P11" s="148"/>
    </row>
    <row r="12" spans="1:16" ht="15.75" customHeight="1">
      <c r="A12" s="152" t="s">
        <v>87</v>
      </c>
      <c r="B12" s="146"/>
      <c r="C12" s="146"/>
      <c r="D12" s="146"/>
      <c r="E12" s="86">
        <f>SUM(B12:D12)</f>
        <v>0</v>
      </c>
      <c r="F12" s="146"/>
      <c r="G12" s="146"/>
      <c r="H12" s="146"/>
      <c r="I12" s="268"/>
      <c r="J12" s="146"/>
      <c r="K12" s="151"/>
      <c r="L12" s="146"/>
      <c r="M12" s="268"/>
      <c r="N12" s="146"/>
      <c r="O12" s="146"/>
      <c r="P12" s="148"/>
    </row>
    <row r="13" spans="1:16" ht="15.75" customHeight="1">
      <c r="A13" s="152" t="s">
        <v>88</v>
      </c>
      <c r="B13" s="146"/>
      <c r="C13" s="146"/>
      <c r="D13" s="146"/>
      <c r="E13" s="86">
        <f t="shared" si="0"/>
        <v>0</v>
      </c>
      <c r="F13" s="146"/>
      <c r="G13" s="146"/>
      <c r="H13" s="146"/>
      <c r="I13" s="268"/>
      <c r="J13" s="146"/>
      <c r="K13" s="151"/>
      <c r="L13" s="146"/>
      <c r="M13" s="268"/>
      <c r="N13" s="146"/>
      <c r="O13" s="146"/>
      <c r="P13" s="148"/>
    </row>
    <row r="14" spans="1:16" ht="15.75" customHeight="1">
      <c r="A14" s="152" t="s">
        <v>89</v>
      </c>
      <c r="B14" s="153"/>
      <c r="C14" s="146"/>
      <c r="D14" s="146"/>
      <c r="E14" s="86">
        <f t="shared" si="0"/>
        <v>0</v>
      </c>
      <c r="F14" s="146"/>
      <c r="G14" s="146"/>
      <c r="H14" s="146"/>
      <c r="I14" s="268"/>
      <c r="J14" s="146"/>
      <c r="K14" s="151">
        <v>1500</v>
      </c>
      <c r="L14" s="146"/>
      <c r="M14" s="268"/>
      <c r="N14" s="146"/>
      <c r="O14" s="146">
        <v>1500</v>
      </c>
      <c r="P14" s="148"/>
    </row>
    <row r="15" spans="1:16" ht="15.75" customHeight="1">
      <c r="A15" s="149" t="s">
        <v>6</v>
      </c>
      <c r="B15" s="153"/>
      <c r="C15" s="146"/>
      <c r="D15" s="146"/>
      <c r="E15" s="86"/>
      <c r="F15" s="146"/>
      <c r="G15" s="146"/>
      <c r="H15" s="146"/>
      <c r="I15" s="268"/>
      <c r="J15" s="146"/>
      <c r="K15" s="151"/>
      <c r="L15" s="146"/>
      <c r="M15" s="268"/>
      <c r="N15" s="146"/>
      <c r="O15" s="146"/>
      <c r="P15" s="148"/>
    </row>
    <row r="16" spans="1:16" s="144" customFormat="1" ht="15.75" customHeight="1">
      <c r="A16" s="89" t="s">
        <v>90</v>
      </c>
      <c r="B16" s="154"/>
      <c r="C16" s="142"/>
      <c r="D16" s="142"/>
      <c r="E16" s="88">
        <f t="shared" si="0"/>
        <v>0</v>
      </c>
      <c r="F16" s="142"/>
      <c r="G16" s="142"/>
      <c r="H16" s="142"/>
      <c r="I16" s="268"/>
      <c r="J16" s="142"/>
      <c r="K16" s="151"/>
      <c r="L16" s="142"/>
      <c r="M16" s="268"/>
      <c r="N16" s="142"/>
      <c r="O16" s="142"/>
      <c r="P16" s="143"/>
    </row>
    <row r="17" spans="1:16" s="144" customFormat="1" ht="15.75" customHeight="1">
      <c r="A17" s="89" t="s">
        <v>91</v>
      </c>
      <c r="B17" s="154"/>
      <c r="C17" s="154">
        <f>55000+2790847.16+55000+6608-234.4+15369.9-1396.19+74038.92+55000+55000+58561.91+36960.64</f>
        <v>3200755.9400000004</v>
      </c>
      <c r="D17" s="155"/>
      <c r="E17" s="88">
        <f t="shared" si="0"/>
        <v>3200755.9400000004</v>
      </c>
      <c r="F17" s="142"/>
      <c r="G17" s="142"/>
      <c r="H17" s="142"/>
      <c r="I17" s="268"/>
      <c r="J17" s="142"/>
      <c r="K17" s="151"/>
      <c r="L17" s="142"/>
      <c r="M17" s="268"/>
      <c r="N17" s="142"/>
      <c r="O17" s="142"/>
      <c r="P17" s="143"/>
    </row>
    <row r="18" spans="1:16" s="144" customFormat="1" ht="15.75" customHeight="1">
      <c r="A18" s="89" t="s">
        <v>92</v>
      </c>
      <c r="B18" s="142"/>
      <c r="C18" s="142"/>
      <c r="D18" s="142"/>
      <c r="E18" s="88">
        <f t="shared" si="0"/>
        <v>0</v>
      </c>
      <c r="F18" s="142"/>
      <c r="G18" s="142"/>
      <c r="H18" s="142"/>
      <c r="I18" s="268"/>
      <c r="J18" s="142"/>
      <c r="K18" s="151"/>
      <c r="L18" s="142"/>
      <c r="M18" s="268"/>
      <c r="N18" s="142"/>
      <c r="O18" s="142"/>
      <c r="P18" s="143"/>
    </row>
    <row r="19" spans="1:16" s="141" customFormat="1" ht="15.75" customHeight="1">
      <c r="A19" s="137" t="s">
        <v>93</v>
      </c>
      <c r="B19" s="94">
        <f>B20+B44+B52+B53</f>
        <v>52408646.848450005</v>
      </c>
      <c r="C19" s="94">
        <f>C20+C44+C52+C53</f>
        <v>2505320.1800000006</v>
      </c>
      <c r="D19" s="94">
        <f>D20+D44+D52+D53</f>
        <v>17768000.04</v>
      </c>
      <c r="E19" s="94">
        <f>E20+E44+E52+E53</f>
        <v>72681967.06845</v>
      </c>
      <c r="F19" s="138"/>
      <c r="G19" s="138"/>
      <c r="H19" s="138"/>
      <c r="I19" s="268"/>
      <c r="J19" s="156">
        <f>J20+J44+J53</f>
        <v>3500</v>
      </c>
      <c r="K19" s="156">
        <f>K20+K44</f>
        <v>2064.5</v>
      </c>
      <c r="L19" s="138"/>
      <c r="M19" s="268"/>
      <c r="N19" s="156">
        <f>N20+N44+N53</f>
        <v>2437.2999999999997</v>
      </c>
      <c r="O19" s="156">
        <f>O20+O44</f>
        <v>1248</v>
      </c>
      <c r="P19" s="140"/>
    </row>
    <row r="20" spans="1:16" s="144" customFormat="1" ht="15.75" customHeight="1">
      <c r="A20" s="89" t="s">
        <v>94</v>
      </c>
      <c r="B20" s="88">
        <f>B21+B28+B39+B40+B41+B42+B43</f>
        <v>31682326.16845</v>
      </c>
      <c r="C20" s="88">
        <f>C21+C28+C39+C40+C41+C42+C43</f>
        <v>2496660.5200000005</v>
      </c>
      <c r="D20" s="88">
        <f>D21+D28+D39+D40+D41+D42+D43</f>
        <v>0</v>
      </c>
      <c r="E20" s="88">
        <f t="shared" si="0"/>
        <v>34178986.68845</v>
      </c>
      <c r="F20" s="142"/>
      <c r="G20" s="142"/>
      <c r="H20" s="142"/>
      <c r="I20" s="268"/>
      <c r="J20" s="157">
        <f>J21+J28+J42+J43</f>
        <v>1889.8</v>
      </c>
      <c r="K20" s="147">
        <f>K28+K42</f>
        <v>393.5</v>
      </c>
      <c r="L20" s="142"/>
      <c r="M20" s="268"/>
      <c r="N20" s="157">
        <f>N21+N28+N42+N43</f>
        <v>932.5</v>
      </c>
      <c r="O20" s="142">
        <f>O28+O42+O43</f>
        <v>281.1</v>
      </c>
      <c r="P20" s="143"/>
    </row>
    <row r="21" spans="1:16" s="144" customFormat="1" ht="15.75" customHeight="1">
      <c r="A21" s="90" t="s">
        <v>5</v>
      </c>
      <c r="B21" s="154">
        <f>SUM(B22:B27)</f>
        <v>8879297.06</v>
      </c>
      <c r="C21" s="88">
        <f>SUM(C22:C27)</f>
        <v>0</v>
      </c>
      <c r="D21" s="88">
        <f>SUM(D22:D27)</f>
        <v>0</v>
      </c>
      <c r="E21" s="88">
        <f t="shared" si="0"/>
        <v>8879297.06</v>
      </c>
      <c r="F21" s="142"/>
      <c r="G21" s="142"/>
      <c r="H21" s="142"/>
      <c r="I21" s="268"/>
      <c r="J21" s="142">
        <f>J22+J24</f>
        <v>696</v>
      </c>
      <c r="K21" s="142"/>
      <c r="L21" s="142"/>
      <c r="M21" s="268"/>
      <c r="N21" s="142">
        <f>N22+N24</f>
        <v>370.09999999999997</v>
      </c>
      <c r="O21" s="142"/>
      <c r="P21" s="143"/>
    </row>
    <row r="22" spans="1:16" ht="15.75" customHeight="1">
      <c r="A22" s="91" t="s">
        <v>58</v>
      </c>
      <c r="B22" s="153">
        <v>7644225.0600000005</v>
      </c>
      <c r="C22" s="146"/>
      <c r="D22" s="146"/>
      <c r="E22" s="86">
        <f t="shared" si="0"/>
        <v>7644225.0600000005</v>
      </c>
      <c r="F22" s="146"/>
      <c r="G22" s="146"/>
      <c r="H22" s="146"/>
      <c r="I22" s="268"/>
      <c r="J22" s="146">
        <v>580.6</v>
      </c>
      <c r="K22" s="146"/>
      <c r="L22" s="146"/>
      <c r="M22" s="268"/>
      <c r="N22" s="146">
        <v>319.4</v>
      </c>
      <c r="O22" s="146"/>
      <c r="P22" s="148"/>
    </row>
    <row r="23" spans="1:16" ht="15.75" customHeight="1">
      <c r="A23" s="91" t="s">
        <v>95</v>
      </c>
      <c r="B23" s="153"/>
      <c r="C23" s="146"/>
      <c r="D23" s="158"/>
      <c r="E23" s="86">
        <f t="shared" si="0"/>
        <v>0</v>
      </c>
      <c r="F23" s="146"/>
      <c r="G23" s="146"/>
      <c r="H23" s="146"/>
      <c r="I23" s="268"/>
      <c r="J23" s="146"/>
      <c r="K23" s="146"/>
      <c r="L23" s="146"/>
      <c r="M23" s="268"/>
      <c r="N23" s="146"/>
      <c r="O23" s="146"/>
      <c r="P23" s="148"/>
    </row>
    <row r="24" spans="1:16" ht="15.75" customHeight="1">
      <c r="A24" s="91" t="s">
        <v>60</v>
      </c>
      <c r="B24" s="153">
        <v>1235072</v>
      </c>
      <c r="C24" s="159"/>
      <c r="D24" s="146"/>
      <c r="E24" s="86">
        <f t="shared" si="0"/>
        <v>1235072</v>
      </c>
      <c r="F24" s="146"/>
      <c r="G24" s="146"/>
      <c r="H24" s="146"/>
      <c r="I24" s="268"/>
      <c r="J24" s="146">
        <v>115.4</v>
      </c>
      <c r="K24" s="146"/>
      <c r="L24" s="146"/>
      <c r="M24" s="268"/>
      <c r="N24" s="146">
        <v>50.7</v>
      </c>
      <c r="O24" s="146"/>
      <c r="P24" s="148"/>
    </row>
    <row r="25" spans="1:16" ht="15.75" customHeight="1">
      <c r="A25" s="91" t="s">
        <v>59</v>
      </c>
      <c r="B25" s="146"/>
      <c r="C25" s="146"/>
      <c r="D25" s="146"/>
      <c r="E25" s="86">
        <f t="shared" si="0"/>
        <v>0</v>
      </c>
      <c r="F25" s="146"/>
      <c r="G25" s="146"/>
      <c r="H25" s="146"/>
      <c r="I25" s="268"/>
      <c r="J25" s="146"/>
      <c r="K25" s="146"/>
      <c r="L25" s="146"/>
      <c r="M25" s="268"/>
      <c r="N25" s="146"/>
      <c r="O25" s="146"/>
      <c r="P25" s="148"/>
    </row>
    <row r="26" spans="1:16" ht="15.75" customHeight="1">
      <c r="A26" s="91" t="s">
        <v>96</v>
      </c>
      <c r="B26" s="146"/>
      <c r="C26" s="146"/>
      <c r="D26" s="146"/>
      <c r="E26" s="86">
        <f t="shared" si="0"/>
        <v>0</v>
      </c>
      <c r="F26" s="146"/>
      <c r="G26" s="146"/>
      <c r="H26" s="146"/>
      <c r="I26" s="268"/>
      <c r="J26" s="146"/>
      <c r="K26" s="146"/>
      <c r="L26" s="146"/>
      <c r="M26" s="268"/>
      <c r="N26" s="146"/>
      <c r="O26" s="146"/>
      <c r="P26" s="148"/>
    </row>
    <row r="27" spans="1:16" ht="15.75" customHeight="1">
      <c r="A27" s="91" t="s">
        <v>97</v>
      </c>
      <c r="B27" s="146"/>
      <c r="C27" s="146"/>
      <c r="D27" s="146"/>
      <c r="E27" s="86">
        <f t="shared" si="0"/>
        <v>0</v>
      </c>
      <c r="F27" s="146"/>
      <c r="G27" s="146"/>
      <c r="H27" s="146"/>
      <c r="I27" s="268"/>
      <c r="J27" s="146"/>
      <c r="K27" s="146"/>
      <c r="L27" s="146"/>
      <c r="M27" s="268"/>
      <c r="N27" s="146"/>
      <c r="O27" s="146"/>
      <c r="P27" s="148"/>
    </row>
    <row r="28" spans="1:16" s="144" customFormat="1" ht="15.75" customHeight="1">
      <c r="A28" s="90" t="s">
        <v>2</v>
      </c>
      <c r="B28" s="88">
        <f>SUM(B29:B38)</f>
        <v>16007999.208450003</v>
      </c>
      <c r="C28" s="88">
        <f>SUM(C29:C38)</f>
        <v>2496660.5200000005</v>
      </c>
      <c r="D28" s="88">
        <f>SUM(D29:D38)</f>
        <v>0</v>
      </c>
      <c r="E28" s="88">
        <f>SUM(E29:E38)</f>
        <v>18504659.72845</v>
      </c>
      <c r="F28" s="142"/>
      <c r="G28" s="142"/>
      <c r="H28" s="142"/>
      <c r="I28" s="268"/>
      <c r="J28" s="157">
        <f>J29+J30+J31+J32+J33+J36+J38</f>
        <v>1158.8</v>
      </c>
      <c r="K28" s="147">
        <f>K29+K30+K31+K32+K33+K36+K38+K35</f>
        <v>392.3</v>
      </c>
      <c r="L28" s="142"/>
      <c r="M28" s="268"/>
      <c r="N28" s="157">
        <f>N29+N30+N31+N32+N33+N36+N38</f>
        <v>559.1</v>
      </c>
      <c r="O28" s="142">
        <f>O29+O30+O31+O32+O33+O35+O36+O38</f>
        <v>275.2</v>
      </c>
      <c r="P28" s="143"/>
    </row>
    <row r="29" spans="1:16" ht="15.75" customHeight="1">
      <c r="A29" s="91" t="s">
        <v>98</v>
      </c>
      <c r="B29" s="153">
        <v>1742563.23</v>
      </c>
      <c r="C29" s="153">
        <v>2215739.69</v>
      </c>
      <c r="D29" s="146"/>
      <c r="E29" s="86">
        <f t="shared" si="0"/>
        <v>3958302.92</v>
      </c>
      <c r="F29" s="160"/>
      <c r="G29" s="146"/>
      <c r="H29" s="146"/>
      <c r="I29" s="268"/>
      <c r="J29" s="160">
        <v>120</v>
      </c>
      <c r="K29" s="151">
        <v>70</v>
      </c>
      <c r="L29" s="146"/>
      <c r="M29" s="268"/>
      <c r="N29" s="151">
        <v>130.5</v>
      </c>
      <c r="O29" s="146">
        <v>59.6</v>
      </c>
      <c r="P29" s="148"/>
    </row>
    <row r="30" spans="1:16" ht="15.75" customHeight="1">
      <c r="A30" s="91" t="s">
        <v>99</v>
      </c>
      <c r="B30" s="153">
        <v>321946.51</v>
      </c>
      <c r="C30" s="153">
        <v>12553.069999999998</v>
      </c>
      <c r="D30" s="146"/>
      <c r="E30" s="86">
        <f t="shared" si="0"/>
        <v>334499.58</v>
      </c>
      <c r="F30" s="161"/>
      <c r="G30" s="146"/>
      <c r="H30" s="146"/>
      <c r="I30" s="268"/>
      <c r="J30" s="161">
        <v>30</v>
      </c>
      <c r="K30" s="146"/>
      <c r="L30" s="146"/>
      <c r="M30" s="268"/>
      <c r="N30" s="146">
        <v>10.5</v>
      </c>
      <c r="O30" s="146">
        <v>3.5</v>
      </c>
      <c r="P30" s="148"/>
    </row>
    <row r="31" spans="1:16" ht="15.75" customHeight="1">
      <c r="A31" s="91" t="s">
        <v>100</v>
      </c>
      <c r="B31" s="153">
        <v>13125685.168450002</v>
      </c>
      <c r="C31" s="153">
        <v>3870.47</v>
      </c>
      <c r="D31" s="146"/>
      <c r="E31" s="86">
        <f t="shared" si="0"/>
        <v>13129555.638450002</v>
      </c>
      <c r="F31" s="146"/>
      <c r="G31" s="146"/>
      <c r="H31" s="146"/>
      <c r="I31" s="268"/>
      <c r="J31" s="146">
        <v>388.9</v>
      </c>
      <c r="K31" s="146">
        <v>56</v>
      </c>
      <c r="L31" s="146"/>
      <c r="M31" s="268"/>
      <c r="N31" s="151">
        <v>212.5</v>
      </c>
      <c r="O31" s="146">
        <v>25.8</v>
      </c>
      <c r="P31" s="148"/>
    </row>
    <row r="32" spans="1:16" ht="15.75" customHeight="1">
      <c r="A32" s="91" t="s">
        <v>101</v>
      </c>
      <c r="B32" s="153">
        <v>156899.43</v>
      </c>
      <c r="C32" s="153">
        <v>3746.93</v>
      </c>
      <c r="D32" s="146"/>
      <c r="E32" s="86">
        <f t="shared" si="0"/>
        <v>160646.36</v>
      </c>
      <c r="F32" s="146"/>
      <c r="G32" s="146"/>
      <c r="H32" s="146"/>
      <c r="I32" s="268"/>
      <c r="J32" s="146">
        <v>70</v>
      </c>
      <c r="K32" s="146">
        <v>10</v>
      </c>
      <c r="L32" s="146"/>
      <c r="M32" s="268"/>
      <c r="N32" s="146">
        <v>59.6</v>
      </c>
      <c r="O32" s="146">
        <v>5.3</v>
      </c>
      <c r="P32" s="148"/>
    </row>
    <row r="33" spans="1:16" ht="15.75" customHeight="1">
      <c r="A33" s="91" t="s">
        <v>102</v>
      </c>
      <c r="B33" s="153"/>
      <c r="C33" s="146"/>
      <c r="D33" s="146"/>
      <c r="E33" s="86">
        <f t="shared" si="0"/>
        <v>0</v>
      </c>
      <c r="F33" s="146"/>
      <c r="G33" s="146"/>
      <c r="H33" s="146"/>
      <c r="I33" s="268"/>
      <c r="J33" s="146">
        <v>140</v>
      </c>
      <c r="K33" s="146">
        <v>90</v>
      </c>
      <c r="L33" s="146"/>
      <c r="M33" s="268"/>
      <c r="N33" s="146">
        <v>18.4</v>
      </c>
      <c r="O33" s="146">
        <v>16</v>
      </c>
      <c r="P33" s="148"/>
    </row>
    <row r="34" spans="1:16" ht="15.75" customHeight="1">
      <c r="A34" s="91" t="s">
        <v>103</v>
      </c>
      <c r="B34" s="153"/>
      <c r="C34" s="146"/>
      <c r="D34" s="146"/>
      <c r="E34" s="86">
        <f t="shared" si="0"/>
        <v>0</v>
      </c>
      <c r="F34" s="146"/>
      <c r="G34" s="146"/>
      <c r="H34" s="146"/>
      <c r="I34" s="268"/>
      <c r="J34" s="146"/>
      <c r="K34" s="146"/>
      <c r="L34" s="146"/>
      <c r="M34" s="268"/>
      <c r="N34" s="146"/>
      <c r="O34" s="146"/>
      <c r="P34" s="148"/>
    </row>
    <row r="35" spans="1:16" ht="45">
      <c r="A35" s="91" t="s">
        <v>104</v>
      </c>
      <c r="B35" s="153">
        <v>50704.63</v>
      </c>
      <c r="C35" s="146"/>
      <c r="D35" s="146"/>
      <c r="E35" s="86">
        <f t="shared" si="0"/>
        <v>50704.63</v>
      </c>
      <c r="F35" s="146"/>
      <c r="G35" s="146"/>
      <c r="H35" s="146"/>
      <c r="I35" s="268"/>
      <c r="J35" s="146"/>
      <c r="K35" s="146">
        <v>2.8</v>
      </c>
      <c r="L35" s="146"/>
      <c r="M35" s="268"/>
      <c r="N35" s="146"/>
      <c r="O35" s="146">
        <v>1.3</v>
      </c>
      <c r="P35" s="148"/>
    </row>
    <row r="36" spans="1:16" ht="45">
      <c r="A36" s="91" t="s">
        <v>105</v>
      </c>
      <c r="B36" s="153">
        <v>363816.86000000004</v>
      </c>
      <c r="C36" s="153">
        <v>4725.43</v>
      </c>
      <c r="D36" s="146"/>
      <c r="E36" s="86">
        <f t="shared" si="0"/>
        <v>368542.29000000004</v>
      </c>
      <c r="F36" s="146"/>
      <c r="G36" s="146"/>
      <c r="H36" s="146"/>
      <c r="I36" s="268"/>
      <c r="J36" s="146">
        <v>47</v>
      </c>
      <c r="K36" s="146">
        <v>6.2</v>
      </c>
      <c r="L36" s="146"/>
      <c r="M36" s="268"/>
      <c r="N36" s="146">
        <v>28.6</v>
      </c>
      <c r="O36" s="146">
        <v>6.6</v>
      </c>
      <c r="P36" s="148"/>
    </row>
    <row r="37" spans="1:16" ht="30">
      <c r="A37" s="91" t="s">
        <v>123</v>
      </c>
      <c r="B37" s="153"/>
      <c r="C37" s="146"/>
      <c r="D37" s="146"/>
      <c r="E37" s="86">
        <f t="shared" si="0"/>
        <v>0</v>
      </c>
      <c r="F37" s="161"/>
      <c r="G37" s="146"/>
      <c r="H37" s="146"/>
      <c r="I37" s="268"/>
      <c r="J37" s="161"/>
      <c r="K37" s="146"/>
      <c r="L37" s="146"/>
      <c r="M37" s="268"/>
      <c r="N37" s="161"/>
      <c r="O37" s="146"/>
      <c r="P37" s="148"/>
    </row>
    <row r="38" spans="1:16" ht="15.75" customHeight="1">
      <c r="A38" s="91" t="s">
        <v>106</v>
      </c>
      <c r="B38" s="153">
        <v>246383.37999999998</v>
      </c>
      <c r="C38" s="153">
        <v>256024.93</v>
      </c>
      <c r="D38" s="146"/>
      <c r="E38" s="86">
        <f t="shared" si="0"/>
        <v>502408.30999999994</v>
      </c>
      <c r="F38" s="161"/>
      <c r="G38" s="146"/>
      <c r="H38" s="146"/>
      <c r="I38" s="268"/>
      <c r="J38" s="161">
        <v>362.9</v>
      </c>
      <c r="K38" s="146">
        <v>157.3</v>
      </c>
      <c r="L38" s="146"/>
      <c r="M38" s="268"/>
      <c r="N38" s="161">
        <v>99</v>
      </c>
      <c r="O38" s="146">
        <v>157.1</v>
      </c>
      <c r="P38" s="148"/>
    </row>
    <row r="39" spans="1:16" s="144" customFormat="1" ht="15.75" customHeight="1">
      <c r="A39" s="90" t="s">
        <v>107</v>
      </c>
      <c r="B39" s="154"/>
      <c r="C39" s="142"/>
      <c r="D39" s="142"/>
      <c r="E39" s="88">
        <f t="shared" si="0"/>
        <v>0</v>
      </c>
      <c r="F39" s="142"/>
      <c r="G39" s="142"/>
      <c r="H39" s="142"/>
      <c r="I39" s="268"/>
      <c r="J39" s="142"/>
      <c r="K39" s="142"/>
      <c r="L39" s="142"/>
      <c r="M39" s="268"/>
      <c r="N39" s="142"/>
      <c r="O39" s="142"/>
      <c r="P39" s="143"/>
    </row>
    <row r="40" spans="1:16" s="144" customFormat="1" ht="15.75" customHeight="1">
      <c r="A40" s="90" t="s">
        <v>7</v>
      </c>
      <c r="B40" s="154"/>
      <c r="C40" s="142"/>
      <c r="D40" s="142"/>
      <c r="E40" s="88">
        <f t="shared" si="0"/>
        <v>0</v>
      </c>
      <c r="F40" s="142"/>
      <c r="G40" s="142"/>
      <c r="H40" s="142"/>
      <c r="I40" s="268"/>
      <c r="J40" s="142"/>
      <c r="K40" s="142"/>
      <c r="L40" s="142"/>
      <c r="M40" s="268"/>
      <c r="N40" s="142"/>
      <c r="O40" s="142"/>
      <c r="P40" s="143"/>
    </row>
    <row r="41" spans="1:16" s="144" customFormat="1" ht="15.75" customHeight="1">
      <c r="A41" s="90" t="s">
        <v>6</v>
      </c>
      <c r="B41" s="154"/>
      <c r="C41" s="142"/>
      <c r="D41" s="142"/>
      <c r="E41" s="88">
        <f t="shared" si="0"/>
        <v>0</v>
      </c>
      <c r="F41" s="142"/>
      <c r="G41" s="142"/>
      <c r="H41" s="142"/>
      <c r="I41" s="268"/>
      <c r="J41" s="142"/>
      <c r="K41" s="142"/>
      <c r="L41" s="142"/>
      <c r="M41" s="268"/>
      <c r="N41" s="142"/>
      <c r="O41" s="142"/>
      <c r="P41" s="143"/>
    </row>
    <row r="42" spans="1:16" s="144" customFormat="1" ht="15.75" customHeight="1">
      <c r="A42" s="90" t="s">
        <v>8</v>
      </c>
      <c r="B42" s="154">
        <v>135705.74</v>
      </c>
      <c r="C42" s="154">
        <v>0</v>
      </c>
      <c r="D42" s="142"/>
      <c r="E42" s="88">
        <f t="shared" si="0"/>
        <v>135705.74</v>
      </c>
      <c r="F42" s="142"/>
      <c r="G42" s="142"/>
      <c r="H42" s="142"/>
      <c r="I42" s="268"/>
      <c r="J42" s="142">
        <v>20</v>
      </c>
      <c r="K42" s="142">
        <v>1.2</v>
      </c>
      <c r="L42" s="142"/>
      <c r="M42" s="268"/>
      <c r="N42" s="142">
        <v>2</v>
      </c>
      <c r="O42" s="142">
        <v>1.3</v>
      </c>
      <c r="P42" s="143"/>
    </row>
    <row r="43" spans="1:16" s="144" customFormat="1" ht="15.75" customHeight="1">
      <c r="A43" s="90" t="s">
        <v>0</v>
      </c>
      <c r="B43" s="154">
        <v>6659324.159999999</v>
      </c>
      <c r="C43" s="142"/>
      <c r="D43" s="142"/>
      <c r="E43" s="88">
        <f t="shared" si="0"/>
        <v>6659324.159999999</v>
      </c>
      <c r="F43" s="142"/>
      <c r="G43" s="142"/>
      <c r="H43" s="142"/>
      <c r="I43" s="268"/>
      <c r="J43" s="142">
        <v>15</v>
      </c>
      <c r="K43" s="142"/>
      <c r="L43" s="142"/>
      <c r="M43" s="268"/>
      <c r="N43" s="142">
        <v>1.3</v>
      </c>
      <c r="O43" s="142">
        <v>4.6</v>
      </c>
      <c r="P43" s="143"/>
    </row>
    <row r="44" spans="1:16" s="144" customFormat="1" ht="15.75" customHeight="1">
      <c r="A44" s="89" t="s">
        <v>108</v>
      </c>
      <c r="B44" s="85">
        <f>B45+B49+B50+B51</f>
        <v>20726320.68</v>
      </c>
      <c r="C44" s="85">
        <f>C45+C49+C50+C51</f>
        <v>8659.66</v>
      </c>
      <c r="D44" s="85">
        <f>D45+D49+D50+D51</f>
        <v>17768000.04</v>
      </c>
      <c r="E44" s="85">
        <f>E45+E49+E50+E51</f>
        <v>38502980.38</v>
      </c>
      <c r="F44" s="142"/>
      <c r="G44" s="142"/>
      <c r="H44" s="142"/>
      <c r="I44" s="268"/>
      <c r="J44" s="162">
        <f>J46+J47</f>
        <v>1600</v>
      </c>
      <c r="K44" s="162">
        <f>K46+K47+K48</f>
        <v>1671</v>
      </c>
      <c r="L44" s="142"/>
      <c r="M44" s="268"/>
      <c r="N44" s="142">
        <f>N46+N47</f>
        <v>1494.7</v>
      </c>
      <c r="O44" s="163">
        <f>O46+O47+O48</f>
        <v>966.9</v>
      </c>
      <c r="P44" s="143"/>
    </row>
    <row r="45" spans="1:16" s="144" customFormat="1" ht="15.75" customHeight="1">
      <c r="A45" s="90" t="s">
        <v>109</v>
      </c>
      <c r="B45" s="88">
        <f>SUM(B46:B48)</f>
        <v>20726320.68</v>
      </c>
      <c r="C45" s="88">
        <f>SUM(C46:C48)</f>
        <v>8659.66</v>
      </c>
      <c r="D45" s="88">
        <f>SUM(D46:D48)</f>
        <v>17768000.04</v>
      </c>
      <c r="E45" s="88">
        <f>SUM(E46:E48)</f>
        <v>38502980.38</v>
      </c>
      <c r="F45" s="142"/>
      <c r="G45" s="142"/>
      <c r="H45" s="142"/>
      <c r="I45" s="268"/>
      <c r="J45" s="142"/>
      <c r="K45" s="142"/>
      <c r="L45" s="142"/>
      <c r="M45" s="268"/>
      <c r="N45" s="142"/>
      <c r="O45" s="142"/>
      <c r="P45" s="143"/>
    </row>
    <row r="46" spans="1:16" ht="15.75" customHeight="1">
      <c r="A46" s="91" t="s">
        <v>110</v>
      </c>
      <c r="B46" s="153">
        <v>15619318.44</v>
      </c>
      <c r="C46" s="153">
        <v>0</v>
      </c>
      <c r="D46" s="153">
        <v>10990643.6</v>
      </c>
      <c r="E46" s="86">
        <f t="shared" si="0"/>
        <v>26609962.04</v>
      </c>
      <c r="F46" s="146"/>
      <c r="G46" s="164"/>
      <c r="H46" s="146"/>
      <c r="I46" s="268"/>
      <c r="J46" s="146">
        <v>1428</v>
      </c>
      <c r="K46" s="164">
        <v>1610</v>
      </c>
      <c r="L46" s="146"/>
      <c r="M46" s="268"/>
      <c r="N46" s="146">
        <v>1397.7</v>
      </c>
      <c r="O46" s="164">
        <v>961</v>
      </c>
      <c r="P46" s="148"/>
    </row>
    <row r="47" spans="1:16" ht="15.75" customHeight="1">
      <c r="A47" s="91" t="s">
        <v>111</v>
      </c>
      <c r="B47" s="153">
        <v>1975396.44</v>
      </c>
      <c r="C47" s="153">
        <v>8659.66</v>
      </c>
      <c r="D47" s="153">
        <v>0</v>
      </c>
      <c r="E47" s="86">
        <f t="shared" si="0"/>
        <v>1984056.0999999999</v>
      </c>
      <c r="F47" s="146"/>
      <c r="G47" s="146"/>
      <c r="H47" s="146"/>
      <c r="I47" s="268"/>
      <c r="J47" s="146">
        <v>172</v>
      </c>
      <c r="K47" s="146">
        <v>58</v>
      </c>
      <c r="L47" s="146"/>
      <c r="M47" s="268"/>
      <c r="N47" s="146">
        <v>97</v>
      </c>
      <c r="O47" s="146">
        <v>2.9</v>
      </c>
      <c r="P47" s="148"/>
    </row>
    <row r="48" spans="1:16" ht="15.75" customHeight="1">
      <c r="A48" s="91" t="s">
        <v>112</v>
      </c>
      <c r="B48" s="153">
        <v>3131605.8</v>
      </c>
      <c r="C48" s="146"/>
      <c r="D48" s="153">
        <v>6777356.44</v>
      </c>
      <c r="E48" s="86">
        <f t="shared" si="0"/>
        <v>9908962.24</v>
      </c>
      <c r="F48" s="146"/>
      <c r="G48" s="146"/>
      <c r="H48" s="146"/>
      <c r="I48" s="268"/>
      <c r="J48" s="146"/>
      <c r="K48" s="146">
        <v>3</v>
      </c>
      <c r="L48" s="146"/>
      <c r="M48" s="268"/>
      <c r="N48" s="146"/>
      <c r="O48" s="146">
        <v>3</v>
      </c>
      <c r="P48" s="148"/>
    </row>
    <row r="49" spans="1:16" s="144" customFormat="1" ht="15.75" customHeight="1">
      <c r="A49" s="90" t="s">
        <v>113</v>
      </c>
      <c r="B49" s="142"/>
      <c r="C49" s="142"/>
      <c r="D49" s="142"/>
      <c r="E49" s="88">
        <f t="shared" si="0"/>
        <v>0</v>
      </c>
      <c r="F49" s="142"/>
      <c r="G49" s="142"/>
      <c r="H49" s="142"/>
      <c r="I49" s="268"/>
      <c r="J49" s="142"/>
      <c r="K49" s="142"/>
      <c r="L49" s="142"/>
      <c r="M49" s="268"/>
      <c r="N49" s="142"/>
      <c r="O49" s="142"/>
      <c r="P49" s="143"/>
    </row>
    <row r="50" spans="1:16" s="144" customFormat="1" ht="15.75" customHeight="1">
      <c r="A50" s="90" t="s">
        <v>114</v>
      </c>
      <c r="B50" s="142"/>
      <c r="C50" s="142"/>
      <c r="D50" s="142"/>
      <c r="E50" s="88">
        <f t="shared" si="0"/>
        <v>0</v>
      </c>
      <c r="F50" s="142"/>
      <c r="G50" s="142"/>
      <c r="H50" s="142"/>
      <c r="I50" s="268"/>
      <c r="J50" s="142"/>
      <c r="K50" s="142"/>
      <c r="L50" s="142"/>
      <c r="M50" s="268"/>
      <c r="N50" s="142"/>
      <c r="O50" s="142"/>
      <c r="P50" s="143"/>
    </row>
    <row r="51" spans="1:16" s="144" customFormat="1" ht="15.75" customHeight="1">
      <c r="A51" s="90" t="s">
        <v>115</v>
      </c>
      <c r="B51" s="142"/>
      <c r="C51" s="142"/>
      <c r="D51" s="142"/>
      <c r="E51" s="88">
        <f t="shared" si="0"/>
        <v>0</v>
      </c>
      <c r="F51" s="142"/>
      <c r="G51" s="142"/>
      <c r="H51" s="142"/>
      <c r="I51" s="268"/>
      <c r="J51" s="142"/>
      <c r="K51" s="142"/>
      <c r="L51" s="142"/>
      <c r="M51" s="268"/>
      <c r="N51" s="142"/>
      <c r="O51" s="142"/>
      <c r="P51" s="143"/>
    </row>
    <row r="52" spans="1:16" s="144" customFormat="1" ht="15.75" customHeight="1">
      <c r="A52" s="89" t="s">
        <v>116</v>
      </c>
      <c r="B52" s="142"/>
      <c r="C52" s="142"/>
      <c r="D52" s="142"/>
      <c r="E52" s="88">
        <f t="shared" si="0"/>
        <v>0</v>
      </c>
      <c r="F52" s="142"/>
      <c r="G52" s="142"/>
      <c r="H52" s="142"/>
      <c r="I52" s="268"/>
      <c r="J52" s="142"/>
      <c r="K52" s="142"/>
      <c r="L52" s="142"/>
      <c r="M52" s="268"/>
      <c r="N52" s="142"/>
      <c r="O52" s="142"/>
      <c r="P52" s="143"/>
    </row>
    <row r="53" spans="1:16" s="144" customFormat="1" ht="15.75" customHeight="1">
      <c r="A53" s="89" t="s">
        <v>117</v>
      </c>
      <c r="B53" s="142"/>
      <c r="C53" s="142"/>
      <c r="D53" s="142"/>
      <c r="E53" s="88">
        <f t="shared" si="0"/>
        <v>0</v>
      </c>
      <c r="F53" s="142"/>
      <c r="G53" s="142"/>
      <c r="H53" s="142"/>
      <c r="I53" s="268"/>
      <c r="J53" s="142">
        <v>10.2</v>
      </c>
      <c r="K53" s="142"/>
      <c r="L53" s="142"/>
      <c r="M53" s="268"/>
      <c r="N53" s="142">
        <v>10.1</v>
      </c>
      <c r="O53" s="142"/>
      <c r="P53" s="143"/>
    </row>
    <row r="54" spans="1:16" s="141" customFormat="1" ht="16.5" customHeight="1" thickBot="1">
      <c r="A54" s="95" t="s">
        <v>118</v>
      </c>
      <c r="B54" s="96" t="e">
        <f>B6-B19</f>
        <v>#REF!</v>
      </c>
      <c r="C54" s="96" t="e">
        <f>C6-C19</f>
        <v>#REF!</v>
      </c>
      <c r="D54" s="96" t="e">
        <f>D6-D19</f>
        <v>#REF!</v>
      </c>
      <c r="E54" s="96" t="e">
        <f>E6-E19</f>
        <v>#REF!</v>
      </c>
      <c r="F54" s="165"/>
      <c r="G54" s="165"/>
      <c r="H54" s="165"/>
      <c r="I54" s="269"/>
      <c r="J54" s="166">
        <f>J6-J19</f>
        <v>0</v>
      </c>
      <c r="K54" s="166">
        <f>K6-K19</f>
        <v>-264.5</v>
      </c>
      <c r="L54" s="165"/>
      <c r="M54" s="269"/>
      <c r="N54" s="166">
        <f>N6-N19</f>
        <v>0</v>
      </c>
      <c r="O54" s="166">
        <f>O6-O19</f>
        <v>743.7</v>
      </c>
      <c r="P54" s="167"/>
    </row>
    <row r="55" spans="1:16" ht="32.25" customHeight="1">
      <c r="A55" s="275" t="s">
        <v>170</v>
      </c>
      <c r="B55" s="275"/>
      <c r="C55" s="275"/>
      <c r="D55" s="275"/>
      <c r="E55" s="275"/>
      <c r="F55" s="275"/>
      <c r="G55" s="275"/>
      <c r="H55" s="275"/>
      <c r="I55" s="275"/>
      <c r="J55" s="275"/>
      <c r="K55" s="275"/>
      <c r="L55" s="275"/>
      <c r="M55" s="275"/>
      <c r="N55" s="275"/>
      <c r="O55" s="275"/>
      <c r="P55" s="275"/>
    </row>
    <row r="56" spans="1:16" ht="32.25" customHeight="1">
      <c r="A56" s="276" t="s">
        <v>171</v>
      </c>
      <c r="B56" s="276"/>
      <c r="C56" s="276"/>
      <c r="D56" s="276"/>
      <c r="E56" s="276"/>
      <c r="F56" s="276"/>
      <c r="G56" s="276"/>
      <c r="H56" s="276"/>
      <c r="I56" s="276"/>
      <c r="J56" s="276"/>
      <c r="K56" s="276"/>
      <c r="L56" s="276"/>
      <c r="M56" s="276"/>
      <c r="N56" s="276"/>
      <c r="O56" s="276"/>
      <c r="P56" s="276"/>
    </row>
  </sheetData>
  <sheetProtection/>
  <mergeCells count="12">
    <mergeCell ref="A55:P55"/>
    <mergeCell ref="A56:P56"/>
    <mergeCell ref="J4:L4"/>
    <mergeCell ref="N4:P4"/>
    <mergeCell ref="A2:P2"/>
    <mergeCell ref="A3:P3"/>
    <mergeCell ref="I4:I54"/>
    <mergeCell ref="M4:M54"/>
    <mergeCell ref="B4:E4"/>
    <mergeCell ref="F4:H4"/>
    <mergeCell ref="A1:P1"/>
    <mergeCell ref="A4:A5"/>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tabColor rgb="FF92D050"/>
  </sheetPr>
  <dimension ref="A1:P11"/>
  <sheetViews>
    <sheetView view="pageBreakPreview" zoomScale="110" zoomScaleSheetLayoutView="110" zoomScalePageLayoutView="0" workbookViewId="0" topLeftCell="A1">
      <selection activeCell="B10" sqref="B10:N10"/>
    </sheetView>
  </sheetViews>
  <sheetFormatPr defaultColWidth="9.140625" defaultRowHeight="15"/>
  <cols>
    <col min="1" max="1" width="9.140625" style="58" customWidth="1"/>
    <col min="2" max="2" width="25.7109375" style="58" customWidth="1"/>
    <col min="3" max="3" width="11.00390625" style="58" bestFit="1" customWidth="1"/>
    <col min="4" max="4" width="11.421875" style="58" bestFit="1" customWidth="1"/>
    <col min="5" max="5" width="11.8515625" style="58" bestFit="1" customWidth="1"/>
    <col min="6" max="6" width="12.00390625" style="58" bestFit="1" customWidth="1"/>
    <col min="7" max="7" width="11.00390625" style="58" bestFit="1" customWidth="1"/>
    <col min="8" max="8" width="11.421875" style="58" bestFit="1" customWidth="1"/>
    <col min="9" max="9" width="11.8515625" style="58" bestFit="1" customWidth="1"/>
    <col min="10" max="10" width="12.00390625" style="58" bestFit="1" customWidth="1"/>
    <col min="11" max="11" width="11.00390625" style="58" bestFit="1" customWidth="1"/>
    <col min="12" max="12" width="11.421875" style="58" bestFit="1" customWidth="1"/>
    <col min="13" max="13" width="11.8515625" style="58" bestFit="1" customWidth="1"/>
    <col min="14" max="14" width="12.00390625" style="58" bestFit="1" customWidth="1"/>
    <col min="15" max="16384" width="9.140625" style="58" customWidth="1"/>
  </cols>
  <sheetData>
    <row r="1" spans="1:15" ht="15.75" customHeight="1">
      <c r="A1" s="106"/>
      <c r="B1" s="245" t="s">
        <v>129</v>
      </c>
      <c r="C1" s="245"/>
      <c r="D1" s="245"/>
      <c r="E1" s="245"/>
      <c r="F1" s="245"/>
      <c r="G1" s="245"/>
      <c r="H1" s="245"/>
      <c r="I1" s="245"/>
      <c r="J1" s="245"/>
      <c r="K1" s="245"/>
      <c r="L1" s="245"/>
      <c r="M1" s="245"/>
      <c r="N1" s="245"/>
      <c r="O1" s="106"/>
    </row>
    <row r="2" spans="2:14" ht="82.5" customHeight="1">
      <c r="B2" s="243" t="s">
        <v>167</v>
      </c>
      <c r="C2" s="243"/>
      <c r="D2" s="243"/>
      <c r="E2" s="243"/>
      <c r="F2" s="243"/>
      <c r="G2" s="243"/>
      <c r="H2" s="243"/>
      <c r="I2" s="243"/>
      <c r="J2" s="243"/>
      <c r="K2" s="243"/>
      <c r="L2" s="243"/>
      <c r="M2" s="243"/>
      <c r="N2" s="243"/>
    </row>
    <row r="3" spans="2:14" ht="19.5" customHeight="1" thickBot="1">
      <c r="B3" s="244" t="s">
        <v>28</v>
      </c>
      <c r="C3" s="244"/>
      <c r="D3" s="244"/>
      <c r="E3" s="244"/>
      <c r="F3" s="244"/>
      <c r="G3" s="244"/>
      <c r="H3" s="244"/>
      <c r="I3" s="244"/>
      <c r="J3" s="244"/>
      <c r="K3" s="244"/>
      <c r="L3" s="244"/>
      <c r="M3" s="244"/>
      <c r="N3" s="244"/>
    </row>
    <row r="4" spans="2:14" s="66" customFormat="1" ht="15" customHeight="1">
      <c r="B4" s="285" t="s">
        <v>55</v>
      </c>
      <c r="C4" s="282" t="s">
        <v>56</v>
      </c>
      <c r="D4" s="283"/>
      <c r="E4" s="283"/>
      <c r="F4" s="284"/>
      <c r="G4" s="282" t="s">
        <v>149</v>
      </c>
      <c r="H4" s="283"/>
      <c r="I4" s="283"/>
      <c r="J4" s="284"/>
      <c r="K4" s="282" t="s">
        <v>57</v>
      </c>
      <c r="L4" s="283"/>
      <c r="M4" s="283"/>
      <c r="N4" s="284"/>
    </row>
    <row r="5" spans="2:14" s="66" customFormat="1" ht="15" customHeight="1">
      <c r="B5" s="286"/>
      <c r="C5" s="124" t="s">
        <v>144</v>
      </c>
      <c r="D5" s="117" t="s">
        <v>145</v>
      </c>
      <c r="E5" s="117" t="s">
        <v>146</v>
      </c>
      <c r="F5" s="122" t="s">
        <v>147</v>
      </c>
      <c r="G5" s="124" t="s">
        <v>144</v>
      </c>
      <c r="H5" s="117" t="s">
        <v>145</v>
      </c>
      <c r="I5" s="117" t="s">
        <v>146</v>
      </c>
      <c r="J5" s="122" t="s">
        <v>147</v>
      </c>
      <c r="K5" s="124" t="s">
        <v>144</v>
      </c>
      <c r="L5" s="117" t="s">
        <v>145</v>
      </c>
      <c r="M5" s="117" t="s">
        <v>146</v>
      </c>
      <c r="N5" s="122" t="s">
        <v>147</v>
      </c>
    </row>
    <row r="6" spans="2:16" ht="29.25" customHeight="1">
      <c r="B6" s="128" t="s">
        <v>58</v>
      </c>
      <c r="C6" s="129">
        <v>14400</v>
      </c>
      <c r="D6" s="130">
        <v>13442.08</v>
      </c>
      <c r="E6" s="130">
        <v>14400</v>
      </c>
      <c r="F6" s="131"/>
      <c r="G6" s="132">
        <v>84326.75</v>
      </c>
      <c r="H6" s="132">
        <v>96048.99</v>
      </c>
      <c r="I6" s="132">
        <v>96788.62</v>
      </c>
      <c r="J6" s="132">
        <v>0</v>
      </c>
      <c r="K6" s="132">
        <v>98726.75</v>
      </c>
      <c r="L6" s="133">
        <v>109491.07</v>
      </c>
      <c r="M6" s="133">
        <v>111188.62</v>
      </c>
      <c r="N6" s="131"/>
      <c r="P6" s="127"/>
    </row>
    <row r="7" spans="2:14" ht="29.25" customHeight="1">
      <c r="B7" s="128" t="s">
        <v>59</v>
      </c>
      <c r="C7" s="129"/>
      <c r="D7" s="130"/>
      <c r="E7" s="130"/>
      <c r="F7" s="131"/>
      <c r="G7" s="132"/>
      <c r="H7" s="132"/>
      <c r="I7" s="132"/>
      <c r="J7" s="132"/>
      <c r="K7" s="132"/>
      <c r="L7" s="133"/>
      <c r="M7" s="133"/>
      <c r="N7" s="131"/>
    </row>
    <row r="8" spans="2:14" ht="29.25" customHeight="1">
      <c r="B8" s="128" t="s">
        <v>60</v>
      </c>
      <c r="C8" s="129"/>
      <c r="D8" s="129">
        <v>1100</v>
      </c>
      <c r="E8" s="130">
        <v>3300</v>
      </c>
      <c r="F8" s="131"/>
      <c r="G8" s="132">
        <v>0</v>
      </c>
      <c r="H8" s="132">
        <v>28680</v>
      </c>
      <c r="I8" s="132">
        <v>17632.5</v>
      </c>
      <c r="J8" s="132">
        <v>0</v>
      </c>
      <c r="K8" s="132">
        <v>0</v>
      </c>
      <c r="L8" s="133">
        <v>29780</v>
      </c>
      <c r="M8" s="133">
        <v>20932.5</v>
      </c>
      <c r="N8" s="131"/>
    </row>
    <row r="9" spans="2:14" s="65" customFormat="1" ht="29.25" customHeight="1" thickBot="1">
      <c r="B9" s="123" t="s">
        <v>27</v>
      </c>
      <c r="C9" s="68">
        <f>SUM(C6:C8)</f>
        <v>14400</v>
      </c>
      <c r="D9" s="68">
        <f aca="true" t="shared" si="0" ref="D9:N9">SUM(D6:D8)</f>
        <v>14542.08</v>
      </c>
      <c r="E9" s="68">
        <f t="shared" si="0"/>
        <v>17700</v>
      </c>
      <c r="F9" s="68">
        <f t="shared" si="0"/>
        <v>0</v>
      </c>
      <c r="G9" s="68">
        <f t="shared" si="0"/>
        <v>84326.75</v>
      </c>
      <c r="H9" s="68">
        <f t="shared" si="0"/>
        <v>124728.99</v>
      </c>
      <c r="I9" s="68">
        <f t="shared" si="0"/>
        <v>114421.12</v>
      </c>
      <c r="J9" s="68">
        <f t="shared" si="0"/>
        <v>0</v>
      </c>
      <c r="K9" s="68">
        <f t="shared" si="0"/>
        <v>98726.75</v>
      </c>
      <c r="L9" s="68">
        <f t="shared" si="0"/>
        <v>139271.07</v>
      </c>
      <c r="M9" s="68">
        <f t="shared" si="0"/>
        <v>132121.12</v>
      </c>
      <c r="N9" s="68">
        <f t="shared" si="0"/>
        <v>0</v>
      </c>
    </row>
    <row r="10" spans="2:14" ht="76.5" customHeight="1">
      <c r="B10" s="287" t="s">
        <v>154</v>
      </c>
      <c r="C10" s="288"/>
      <c r="D10" s="288"/>
      <c r="E10" s="288"/>
      <c r="F10" s="288"/>
      <c r="G10" s="288"/>
      <c r="H10" s="288"/>
      <c r="I10" s="288"/>
      <c r="J10" s="288"/>
      <c r="K10" s="288"/>
      <c r="L10" s="288"/>
      <c r="M10" s="288"/>
      <c r="N10" s="288"/>
    </row>
    <row r="11" spans="2:14" ht="60" customHeight="1">
      <c r="B11" s="280" t="s">
        <v>153</v>
      </c>
      <c r="C11" s="281"/>
      <c r="D11" s="281"/>
      <c r="E11" s="281"/>
      <c r="F11" s="281"/>
      <c r="G11" s="281"/>
      <c r="H11" s="281"/>
      <c r="I11" s="281"/>
      <c r="J11" s="281"/>
      <c r="K11" s="281"/>
      <c r="L11" s="281"/>
      <c r="M11" s="281"/>
      <c r="N11" s="281"/>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sheetPr>
    <tabColor rgb="FF92D050"/>
  </sheetPr>
  <dimension ref="B1:F9"/>
  <sheetViews>
    <sheetView view="pageBreakPreview" zoomScale="120" zoomScaleSheetLayoutView="120" zoomScalePageLayoutView="0" workbookViewId="0" topLeftCell="A1">
      <selection activeCell="C5" sqref="C5"/>
    </sheetView>
  </sheetViews>
  <sheetFormatPr defaultColWidth="9.140625" defaultRowHeight="15"/>
  <cols>
    <col min="1" max="1" width="9.140625" style="58" customWidth="1"/>
    <col min="2" max="2" width="30.140625" style="58" customWidth="1"/>
    <col min="3" max="3" width="23.7109375" style="58" bestFit="1" customWidth="1"/>
    <col min="4" max="4" width="16.8515625" style="58" bestFit="1" customWidth="1"/>
    <col min="5" max="5" width="7.421875" style="58" bestFit="1" customWidth="1"/>
    <col min="6" max="16384" width="9.140625" style="58" customWidth="1"/>
  </cols>
  <sheetData>
    <row r="1" spans="2:6" ht="15.75">
      <c r="B1" s="245" t="s">
        <v>130</v>
      </c>
      <c r="C1" s="245"/>
      <c r="D1" s="245"/>
      <c r="E1" s="245"/>
      <c r="F1" s="106"/>
    </row>
    <row r="2" spans="2:5" ht="81" customHeight="1">
      <c r="B2" s="243" t="s">
        <v>168</v>
      </c>
      <c r="C2" s="243"/>
      <c r="D2" s="243"/>
      <c r="E2" s="243"/>
    </row>
    <row r="3" spans="2:5" ht="11.25" customHeight="1" thickBot="1">
      <c r="B3" s="244" t="s">
        <v>28</v>
      </c>
      <c r="C3" s="244"/>
      <c r="D3" s="244"/>
      <c r="E3" s="244"/>
    </row>
    <row r="4" spans="2:5" s="66" customFormat="1" ht="25.5">
      <c r="B4" s="24" t="s">
        <v>55</v>
      </c>
      <c r="C4" s="118" t="s">
        <v>56</v>
      </c>
      <c r="D4" s="118" t="s">
        <v>149</v>
      </c>
      <c r="E4" s="119" t="s">
        <v>57</v>
      </c>
    </row>
    <row r="5" spans="2:5" ht="35.25" customHeight="1">
      <c r="B5" s="67" t="s">
        <v>61</v>
      </c>
      <c r="C5" s="57">
        <v>225</v>
      </c>
      <c r="D5" s="57">
        <v>10257</v>
      </c>
      <c r="E5" s="61">
        <f>C5+D5</f>
        <v>10482</v>
      </c>
    </row>
    <row r="6" spans="2:5" ht="35.25" customHeight="1">
      <c r="B6" s="67" t="s">
        <v>62</v>
      </c>
      <c r="C6" s="57">
        <f>605.22</f>
        <v>605.22</v>
      </c>
      <c r="D6" s="57">
        <f>2932.16</f>
        <v>2932.16</v>
      </c>
      <c r="E6" s="61">
        <f>C6+D6</f>
        <v>3537.38</v>
      </c>
    </row>
    <row r="7" spans="2:5" s="65" customFormat="1" ht="35.25" customHeight="1" thickBot="1">
      <c r="B7" s="68" t="s">
        <v>27</v>
      </c>
      <c r="C7" s="69"/>
      <c r="D7" s="69"/>
      <c r="E7" s="70"/>
    </row>
    <row r="8" spans="2:5" s="65" customFormat="1" ht="71.25" customHeight="1">
      <c r="B8" s="289" t="s">
        <v>156</v>
      </c>
      <c r="C8" s="289"/>
      <c r="D8" s="289"/>
      <c r="E8" s="289"/>
    </row>
    <row r="9" spans="2:5" ht="58.5" customHeight="1">
      <c r="B9" s="280" t="s">
        <v>153</v>
      </c>
      <c r="C9" s="281"/>
      <c r="D9" s="281"/>
      <c r="E9" s="281"/>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FFC000"/>
  </sheetPr>
  <dimension ref="A1:DW27"/>
  <sheetViews>
    <sheetView view="pageBreakPreview" zoomScale="110" zoomScaleSheetLayoutView="110" zoomScalePageLayoutView="0" workbookViewId="0" topLeftCell="A10">
      <selection activeCell="B27" sqref="B27:D27"/>
    </sheetView>
  </sheetViews>
  <sheetFormatPr defaultColWidth="9.140625" defaultRowHeight="15"/>
  <cols>
    <col min="1" max="1" width="5.57421875" style="72" customWidth="1"/>
    <col min="2" max="2" width="13.7109375" style="72" customWidth="1"/>
    <col min="3" max="3" width="54.421875" style="72" customWidth="1"/>
    <col min="4" max="4" width="35.57421875" style="72" customWidth="1"/>
    <col min="5" max="16384" width="9.140625" style="72" customWidth="1"/>
  </cols>
  <sheetData>
    <row r="1" spans="2:5" ht="15.75" customHeight="1">
      <c r="B1" s="245" t="s">
        <v>131</v>
      </c>
      <c r="C1" s="245"/>
      <c r="D1" s="245"/>
      <c r="E1" s="106"/>
    </row>
    <row r="2" spans="2:7" s="39" customFormat="1" ht="78.75" customHeight="1" thickBot="1">
      <c r="B2" s="290" t="s">
        <v>66</v>
      </c>
      <c r="C2" s="290"/>
      <c r="D2" s="290"/>
      <c r="F2" s="75"/>
      <c r="G2" s="75"/>
    </row>
    <row r="3" spans="2:4" s="76" customFormat="1" ht="31.5" customHeight="1">
      <c r="B3" s="109" t="s">
        <v>40</v>
      </c>
      <c r="C3" s="110" t="s">
        <v>65</v>
      </c>
      <c r="D3" s="111" t="s">
        <v>64</v>
      </c>
    </row>
    <row r="4" spans="1:49" s="74" customFormat="1" ht="13.5">
      <c r="A4" s="72"/>
      <c r="B4" s="112"/>
      <c r="C4" s="73"/>
      <c r="D4" s="113"/>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row>
    <row r="5" spans="1:49" s="74" customFormat="1" ht="13.5">
      <c r="A5" s="72"/>
      <c r="B5" s="112"/>
      <c r="C5" s="73"/>
      <c r="D5" s="113"/>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row>
    <row r="6" spans="1:49" s="74" customFormat="1" ht="13.5">
      <c r="A6" s="72"/>
      <c r="B6" s="112"/>
      <c r="C6" s="73"/>
      <c r="D6" s="113"/>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row>
    <row r="7" spans="1:127" s="74" customFormat="1" ht="13.5">
      <c r="A7" s="72"/>
      <c r="B7" s="112"/>
      <c r="C7" s="73"/>
      <c r="D7" s="113"/>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row>
    <row r="8" spans="1:49" s="74" customFormat="1" ht="13.5">
      <c r="A8" s="72"/>
      <c r="B8" s="112"/>
      <c r="C8" s="73"/>
      <c r="D8" s="113"/>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row>
    <row r="9" spans="1:49" s="74" customFormat="1" ht="13.5">
      <c r="A9" s="72"/>
      <c r="B9" s="112"/>
      <c r="C9" s="73"/>
      <c r="D9" s="113"/>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row>
    <row r="10" spans="1:49" s="74" customFormat="1" ht="13.5">
      <c r="A10" s="72"/>
      <c r="B10" s="112"/>
      <c r="C10" s="73"/>
      <c r="D10" s="113"/>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row>
    <row r="11" spans="1:49" s="74" customFormat="1" ht="13.5">
      <c r="A11" s="72"/>
      <c r="B11" s="112"/>
      <c r="C11" s="73"/>
      <c r="D11" s="113"/>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row>
    <row r="12" spans="1:49" s="74" customFormat="1" ht="13.5">
      <c r="A12" s="72"/>
      <c r="B12" s="112"/>
      <c r="C12" s="73"/>
      <c r="D12" s="113"/>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row>
    <row r="13" spans="1:127" s="74" customFormat="1" ht="13.5">
      <c r="A13" s="72"/>
      <c r="B13" s="112"/>
      <c r="C13" s="73"/>
      <c r="D13" s="113"/>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row>
    <row r="14" spans="1:127" s="74" customFormat="1" ht="13.5">
      <c r="A14" s="72"/>
      <c r="B14" s="112"/>
      <c r="C14" s="73"/>
      <c r="D14" s="113"/>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row>
    <row r="15" spans="1:127" s="74" customFormat="1" ht="13.5">
      <c r="A15" s="72"/>
      <c r="B15" s="112"/>
      <c r="C15" s="73"/>
      <c r="D15" s="113"/>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row>
    <row r="16" spans="1:127" s="74" customFormat="1" ht="13.5">
      <c r="A16" s="72"/>
      <c r="B16" s="112"/>
      <c r="C16" s="73"/>
      <c r="D16" s="113"/>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row>
    <row r="17" spans="1:127" s="74" customFormat="1" ht="13.5">
      <c r="A17" s="72"/>
      <c r="B17" s="112"/>
      <c r="C17" s="73"/>
      <c r="D17" s="113"/>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row>
    <row r="18" spans="1:127" s="74" customFormat="1" ht="13.5">
      <c r="A18" s="72"/>
      <c r="B18" s="112"/>
      <c r="C18" s="73"/>
      <c r="D18" s="113"/>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row>
    <row r="19" spans="1:127" s="74" customFormat="1" ht="13.5">
      <c r="A19" s="72"/>
      <c r="B19" s="112"/>
      <c r="C19" s="73"/>
      <c r="D19" s="113"/>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row>
    <row r="20" spans="1:127" s="74" customFormat="1" ht="13.5">
      <c r="A20" s="72"/>
      <c r="B20" s="112"/>
      <c r="C20" s="73"/>
      <c r="D20" s="113"/>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row>
    <row r="21" spans="1:127" s="74" customFormat="1" ht="13.5">
      <c r="A21" s="72"/>
      <c r="B21" s="112"/>
      <c r="C21" s="73"/>
      <c r="D21" s="113"/>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row>
    <row r="22" spans="1:127" s="74" customFormat="1" ht="13.5">
      <c r="A22" s="72"/>
      <c r="B22" s="112"/>
      <c r="C22" s="73"/>
      <c r="D22" s="113"/>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row>
    <row r="23" spans="1:127" s="74" customFormat="1" ht="13.5">
      <c r="A23" s="72"/>
      <c r="B23" s="112"/>
      <c r="C23" s="73"/>
      <c r="D23" s="113"/>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row>
    <row r="24" spans="1:127" s="74" customFormat="1" ht="13.5">
      <c r="A24" s="72"/>
      <c r="B24" s="112"/>
      <c r="C24" s="73"/>
      <c r="D24" s="113"/>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row>
    <row r="25" spans="1:127" s="74" customFormat="1" ht="13.5">
      <c r="A25" s="72"/>
      <c r="B25" s="112"/>
      <c r="C25" s="73"/>
      <c r="D25" s="113"/>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row>
    <row r="26" spans="1:127" s="74" customFormat="1" ht="14.25" thickBot="1">
      <c r="A26" s="72"/>
      <c r="B26" s="114"/>
      <c r="C26" s="115"/>
      <c r="D26" s="116"/>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row>
    <row r="27" spans="2:4" ht="34.5" customHeight="1">
      <c r="B27" s="246" t="s">
        <v>142</v>
      </c>
      <c r="C27" s="246"/>
      <c r="D27" s="246"/>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Tinatin Tsinaridze</cp:lastModifiedBy>
  <cp:lastPrinted>2013-10-03T14:29:15Z</cp:lastPrinted>
  <dcterms:created xsi:type="dcterms:W3CDTF">2009-04-27T08:15:56Z</dcterms:created>
  <dcterms:modified xsi:type="dcterms:W3CDTF">2015-08-31T16:21:41Z</dcterms:modified>
  <cp:category/>
  <cp:version/>
  <cp:contentType/>
  <cp:contentStatus/>
</cp:coreProperties>
</file>